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630" yWindow="630" windowWidth="27495" windowHeight="13740"/>
  </bookViews>
  <sheets>
    <sheet name="Rekapitulace stavby" sheetId="1" r:id="rId1"/>
    <sheet name="1087_UB_04_Skrlo - Uhersk..." sheetId="2" r:id="rId2"/>
  </sheets>
  <definedNames>
    <definedName name="_xlnm._FilterDatabase" localSheetId="1" hidden="1">'1087_UB_04_Skrlo - Uhersk...'!$C$83:$K$325</definedName>
    <definedName name="_xlnm.Print_Titles" localSheetId="1">'1087_UB_04_Skrlo - Uhersk...'!$83:$83</definedName>
    <definedName name="_xlnm.Print_Titles" localSheetId="0">'Rekapitulace stavby'!$52:$52</definedName>
    <definedName name="_xlnm.Print_Area" localSheetId="1">'1087_UB_04_Skrlo - Uhersk...'!$C$4:$J$37,'1087_UB_04_Skrlo - Uhersk...'!$C$43:$J$67,'1087_UB_04_Skrlo - Uhersk...'!$C$73:$K$325</definedName>
    <definedName name="_xlnm.Print_Area" localSheetId="0">'Rekapitulace stavby'!$D$4:$AO$36,'Rekapitulace stavby'!$C$42:$AQ$56</definedName>
  </definedNames>
  <calcPr calcId="145621"/>
</workbook>
</file>

<file path=xl/calcChain.xml><?xml version="1.0" encoding="utf-8"?>
<calcChain xmlns="http://schemas.openxmlformats.org/spreadsheetml/2006/main">
  <c r="J35" i="2" l="1"/>
  <c r="J34" i="2"/>
  <c r="AY55" i="1"/>
  <c r="J33" i="2"/>
  <c r="AX55" i="1"/>
  <c r="BI324" i="2"/>
  <c r="BH324" i="2"/>
  <c r="BG324" i="2"/>
  <c r="BF324" i="2"/>
  <c r="T324" i="2"/>
  <c r="T323" i="2"/>
  <c r="R324" i="2"/>
  <c r="R323" i="2" s="1"/>
  <c r="P324" i="2"/>
  <c r="P323" i="2"/>
  <c r="BK324" i="2"/>
  <c r="BK323" i="2" s="1"/>
  <c r="J323" i="2" s="1"/>
  <c r="J66" i="2" s="1"/>
  <c r="J324" i="2"/>
  <c r="BE324" i="2" s="1"/>
  <c r="BI321" i="2"/>
  <c r="BH321" i="2"/>
  <c r="BG321" i="2"/>
  <c r="BF321" i="2"/>
  <c r="T321" i="2"/>
  <c r="T320" i="2"/>
  <c r="R321" i="2"/>
  <c r="R320" i="2"/>
  <c r="P321" i="2"/>
  <c r="P320" i="2"/>
  <c r="BK321" i="2"/>
  <c r="BK320" i="2" s="1"/>
  <c r="J320" i="2" s="1"/>
  <c r="J65" i="2" s="1"/>
  <c r="J321" i="2"/>
  <c r="BE321" i="2"/>
  <c r="BI318" i="2"/>
  <c r="BH318" i="2"/>
  <c r="BG318" i="2"/>
  <c r="BF318" i="2"/>
  <c r="T318" i="2"/>
  <c r="R318" i="2"/>
  <c r="P318" i="2"/>
  <c r="BK318" i="2"/>
  <c r="J318" i="2"/>
  <c r="BE318" i="2"/>
  <c r="BI316" i="2"/>
  <c r="BH316" i="2"/>
  <c r="BG316" i="2"/>
  <c r="BF316" i="2"/>
  <c r="T316" i="2"/>
  <c r="T313" i="2" s="1"/>
  <c r="R316" i="2"/>
  <c r="R313" i="2" s="1"/>
  <c r="P316" i="2"/>
  <c r="BK316" i="2"/>
  <c r="J316" i="2"/>
  <c r="BE316" i="2"/>
  <c r="BI314" i="2"/>
  <c r="BH314" i="2"/>
  <c r="BG314" i="2"/>
  <c r="BF314" i="2"/>
  <c r="T314" i="2"/>
  <c r="R314" i="2"/>
  <c r="P314" i="2"/>
  <c r="P313" i="2"/>
  <c r="P295" i="2" s="1"/>
  <c r="BK314" i="2"/>
  <c r="BK313" i="2" s="1"/>
  <c r="J314" i="2"/>
  <c r="BE314" i="2" s="1"/>
  <c r="BI311" i="2"/>
  <c r="BH311" i="2"/>
  <c r="BG311" i="2"/>
  <c r="BF311" i="2"/>
  <c r="T311" i="2"/>
  <c r="R311" i="2"/>
  <c r="P311" i="2"/>
  <c r="BK311" i="2"/>
  <c r="J311" i="2"/>
  <c r="BE311" i="2"/>
  <c r="BI309" i="2"/>
  <c r="BH309" i="2"/>
  <c r="BG309" i="2"/>
  <c r="BF309" i="2"/>
  <c r="T309" i="2"/>
  <c r="R309" i="2"/>
  <c r="P309" i="2"/>
  <c r="BK309" i="2"/>
  <c r="J309" i="2"/>
  <c r="BE309" i="2" s="1"/>
  <c r="BI307" i="2"/>
  <c r="BH307" i="2"/>
  <c r="BG307" i="2"/>
  <c r="BF307" i="2"/>
  <c r="T307" i="2"/>
  <c r="R307" i="2"/>
  <c r="P307" i="2"/>
  <c r="BK307" i="2"/>
  <c r="J307" i="2"/>
  <c r="BE307" i="2" s="1"/>
  <c r="BI305" i="2"/>
  <c r="BH305" i="2"/>
  <c r="BG305" i="2"/>
  <c r="BF305" i="2"/>
  <c r="T305" i="2"/>
  <c r="R305" i="2"/>
  <c r="P305" i="2"/>
  <c r="BK305" i="2"/>
  <c r="J305" i="2"/>
  <c r="BE305" i="2"/>
  <c r="BI303" i="2"/>
  <c r="BH303" i="2"/>
  <c r="BG303" i="2"/>
  <c r="BF303" i="2"/>
  <c r="T303" i="2"/>
  <c r="T300" i="2" s="1"/>
  <c r="R303" i="2"/>
  <c r="R300" i="2" s="1"/>
  <c r="P303" i="2"/>
  <c r="BK303" i="2"/>
  <c r="J303" i="2"/>
  <c r="BE303" i="2" s="1"/>
  <c r="BI301" i="2"/>
  <c r="BH301" i="2"/>
  <c r="BG301" i="2"/>
  <c r="BF301" i="2"/>
  <c r="T301" i="2"/>
  <c r="R301" i="2"/>
  <c r="P301" i="2"/>
  <c r="P300" i="2" s="1"/>
  <c r="BK301" i="2"/>
  <c r="BK300" i="2" s="1"/>
  <c r="J300" i="2" s="1"/>
  <c r="J63" i="2" s="1"/>
  <c r="J301" i="2"/>
  <c r="BE301" i="2" s="1"/>
  <c r="BI298" i="2"/>
  <c r="BH298" i="2"/>
  <c r="BG298" i="2"/>
  <c r="BF298" i="2"/>
  <c r="T298" i="2"/>
  <c r="R298" i="2"/>
  <c r="P298" i="2"/>
  <c r="BK298" i="2"/>
  <c r="J298" i="2"/>
  <c r="BE298" i="2" s="1"/>
  <c r="BI296" i="2"/>
  <c r="BH296" i="2"/>
  <c r="BG296" i="2"/>
  <c r="BF296" i="2"/>
  <c r="T296" i="2"/>
  <c r="R296" i="2"/>
  <c r="P296" i="2"/>
  <c r="BK296" i="2"/>
  <c r="J296" i="2"/>
  <c r="BE296" i="2"/>
  <c r="BI293" i="2"/>
  <c r="BH293" i="2"/>
  <c r="BG293" i="2"/>
  <c r="BF293" i="2"/>
  <c r="T293" i="2"/>
  <c r="T292" i="2" s="1"/>
  <c r="R293" i="2"/>
  <c r="R292" i="2"/>
  <c r="P293" i="2"/>
  <c r="P292" i="2"/>
  <c r="BK293" i="2"/>
  <c r="BK292" i="2"/>
  <c r="J292" i="2" s="1"/>
  <c r="J61" i="2" s="1"/>
  <c r="J293" i="2"/>
  <c r="BE293" i="2"/>
  <c r="BI290" i="2"/>
  <c r="BH290" i="2"/>
  <c r="BG290" i="2"/>
  <c r="BF290" i="2"/>
  <c r="T290" i="2"/>
  <c r="R290" i="2"/>
  <c r="P290" i="2"/>
  <c r="BK290" i="2"/>
  <c r="J290" i="2"/>
  <c r="BE290" i="2"/>
  <c r="BI287" i="2"/>
  <c r="BH287" i="2"/>
  <c r="BG287" i="2"/>
  <c r="BF287" i="2"/>
  <c r="T287" i="2"/>
  <c r="T276" i="2" s="1"/>
  <c r="R287" i="2"/>
  <c r="P287" i="2"/>
  <c r="BK287" i="2"/>
  <c r="BK276" i="2" s="1"/>
  <c r="J276" i="2" s="1"/>
  <c r="J60" i="2" s="1"/>
  <c r="J287" i="2"/>
  <c r="BE287" i="2"/>
  <c r="BI284" i="2"/>
  <c r="BH284" i="2"/>
  <c r="BG284" i="2"/>
  <c r="BF284" i="2"/>
  <c r="T284" i="2"/>
  <c r="R284" i="2"/>
  <c r="P284" i="2"/>
  <c r="BK284" i="2"/>
  <c r="J284" i="2"/>
  <c r="BE284" i="2"/>
  <c r="BI280" i="2"/>
  <c r="BH280" i="2"/>
  <c r="BG280" i="2"/>
  <c r="BF280" i="2"/>
  <c r="T280" i="2"/>
  <c r="R280" i="2"/>
  <c r="P280" i="2"/>
  <c r="BK280" i="2"/>
  <c r="J280" i="2"/>
  <c r="BE280" i="2"/>
  <c r="BI277" i="2"/>
  <c r="BH277" i="2"/>
  <c r="BG277" i="2"/>
  <c r="BF277" i="2"/>
  <c r="T277" i="2"/>
  <c r="R277" i="2"/>
  <c r="R276" i="2" s="1"/>
  <c r="P277" i="2"/>
  <c r="P276" i="2" s="1"/>
  <c r="BK277" i="2"/>
  <c r="J277" i="2"/>
  <c r="BE277" i="2"/>
  <c r="BI272" i="2"/>
  <c r="BH272" i="2"/>
  <c r="BG272" i="2"/>
  <c r="BF272" i="2"/>
  <c r="T272" i="2"/>
  <c r="R272" i="2"/>
  <c r="P272" i="2"/>
  <c r="BK272" i="2"/>
  <c r="J272" i="2"/>
  <c r="BE272" i="2" s="1"/>
  <c r="BI268" i="2"/>
  <c r="BH268" i="2"/>
  <c r="BG268" i="2"/>
  <c r="BF268" i="2"/>
  <c r="T268" i="2"/>
  <c r="R268" i="2"/>
  <c r="P268" i="2"/>
  <c r="BK268" i="2"/>
  <c r="J268" i="2"/>
  <c r="BE268" i="2"/>
  <c r="BI264" i="2"/>
  <c r="BH264" i="2"/>
  <c r="BG264" i="2"/>
  <c r="BF264" i="2"/>
  <c r="T264" i="2"/>
  <c r="R264" i="2"/>
  <c r="P264" i="2"/>
  <c r="BK264" i="2"/>
  <c r="J264" i="2"/>
  <c r="BE264" i="2" s="1"/>
  <c r="BI261" i="2"/>
  <c r="BH261" i="2"/>
  <c r="BG261" i="2"/>
  <c r="BF261" i="2"/>
  <c r="T261" i="2"/>
  <c r="R261" i="2"/>
  <c r="P261" i="2"/>
  <c r="BK261" i="2"/>
  <c r="J261" i="2"/>
  <c r="BE261" i="2" s="1"/>
  <c r="BI257" i="2"/>
  <c r="BH257" i="2"/>
  <c r="BG257" i="2"/>
  <c r="BF257" i="2"/>
  <c r="T257" i="2"/>
  <c r="R257" i="2"/>
  <c r="P257" i="2"/>
  <c r="BK257" i="2"/>
  <c r="J257" i="2"/>
  <c r="BE257" i="2"/>
  <c r="BI254" i="2"/>
  <c r="BH254" i="2"/>
  <c r="BG254" i="2"/>
  <c r="BF254" i="2"/>
  <c r="T254" i="2"/>
  <c r="T246" i="2" s="1"/>
  <c r="R254" i="2"/>
  <c r="P254" i="2"/>
  <c r="BK254" i="2"/>
  <c r="BK246" i="2" s="1"/>
  <c r="J246" i="2" s="1"/>
  <c r="J59" i="2" s="1"/>
  <c r="J254" i="2"/>
  <c r="BE254" i="2"/>
  <c r="BI251" i="2"/>
  <c r="BH251" i="2"/>
  <c r="BG251" i="2"/>
  <c r="BF251" i="2"/>
  <c r="T251" i="2"/>
  <c r="R251" i="2"/>
  <c r="P251" i="2"/>
  <c r="BK251" i="2"/>
  <c r="J251" i="2"/>
  <c r="BE251" i="2"/>
  <c r="BI247" i="2"/>
  <c r="BH247" i="2"/>
  <c r="BG247" i="2"/>
  <c r="BF247" i="2"/>
  <c r="T247" i="2"/>
  <c r="R247" i="2"/>
  <c r="R246" i="2" s="1"/>
  <c r="P247" i="2"/>
  <c r="P246" i="2"/>
  <c r="BK247" i="2"/>
  <c r="J247" i="2"/>
  <c r="BE247" i="2" s="1"/>
  <c r="BI243" i="2"/>
  <c r="BH243" i="2"/>
  <c r="BG243" i="2"/>
  <c r="BF243" i="2"/>
  <c r="T243" i="2"/>
  <c r="R243" i="2"/>
  <c r="P243" i="2"/>
  <c r="BK243" i="2"/>
  <c r="J243" i="2"/>
  <c r="BE243" i="2"/>
  <c r="BI240" i="2"/>
  <c r="BH240" i="2"/>
  <c r="BG240" i="2"/>
  <c r="BF240" i="2"/>
  <c r="T240" i="2"/>
  <c r="R240" i="2"/>
  <c r="P240" i="2"/>
  <c r="BK240" i="2"/>
  <c r="J240" i="2"/>
  <c r="BE240" i="2" s="1"/>
  <c r="BI236" i="2"/>
  <c r="BH236" i="2"/>
  <c r="BG236" i="2"/>
  <c r="BF236" i="2"/>
  <c r="T236" i="2"/>
  <c r="R236" i="2"/>
  <c r="P236" i="2"/>
  <c r="BK236" i="2"/>
  <c r="J236" i="2"/>
  <c r="BE236" i="2"/>
  <c r="BI232" i="2"/>
  <c r="BH232" i="2"/>
  <c r="BG232" i="2"/>
  <c r="BF232" i="2"/>
  <c r="T232" i="2"/>
  <c r="R232" i="2"/>
  <c r="P232" i="2"/>
  <c r="BK232" i="2"/>
  <c r="J232" i="2"/>
  <c r="BE232" i="2" s="1"/>
  <c r="BI229" i="2"/>
  <c r="BH229" i="2"/>
  <c r="BG229" i="2"/>
  <c r="BF229" i="2"/>
  <c r="T229" i="2"/>
  <c r="R229" i="2"/>
  <c r="P229" i="2"/>
  <c r="BK229" i="2"/>
  <c r="J229" i="2"/>
  <c r="BE229" i="2" s="1"/>
  <c r="BI225" i="2"/>
  <c r="BH225" i="2"/>
  <c r="BG225" i="2"/>
  <c r="BF225" i="2"/>
  <c r="T225" i="2"/>
  <c r="R225" i="2"/>
  <c r="P225" i="2"/>
  <c r="BK225" i="2"/>
  <c r="J225" i="2"/>
  <c r="BE225" i="2"/>
  <c r="BI221" i="2"/>
  <c r="BH221" i="2"/>
  <c r="BG221" i="2"/>
  <c r="BF221" i="2"/>
  <c r="T221" i="2"/>
  <c r="R221" i="2"/>
  <c r="P221" i="2"/>
  <c r="BK221" i="2"/>
  <c r="J221" i="2"/>
  <c r="BE221" i="2"/>
  <c r="BI217" i="2"/>
  <c r="BH217" i="2"/>
  <c r="BG217" i="2"/>
  <c r="BF217" i="2"/>
  <c r="T217" i="2"/>
  <c r="R217" i="2"/>
  <c r="P217" i="2"/>
  <c r="BK217" i="2"/>
  <c r="J217" i="2"/>
  <c r="BE217" i="2"/>
  <c r="BI214" i="2"/>
  <c r="BH214" i="2"/>
  <c r="BG214" i="2"/>
  <c r="BF214" i="2"/>
  <c r="T214" i="2"/>
  <c r="R214" i="2"/>
  <c r="P214" i="2"/>
  <c r="BK214" i="2"/>
  <c r="J214" i="2"/>
  <c r="BE214" i="2"/>
  <c r="BI209" i="2"/>
  <c r="BH209" i="2"/>
  <c r="BG209" i="2"/>
  <c r="BF209" i="2"/>
  <c r="T209" i="2"/>
  <c r="R209" i="2"/>
  <c r="P209" i="2"/>
  <c r="BK209" i="2"/>
  <c r="J209" i="2"/>
  <c r="BE209" i="2" s="1"/>
  <c r="BI204" i="2"/>
  <c r="BH204" i="2"/>
  <c r="BG204" i="2"/>
  <c r="BF204" i="2"/>
  <c r="T204" i="2"/>
  <c r="R204" i="2"/>
  <c r="P204" i="2"/>
  <c r="BK204" i="2"/>
  <c r="J204" i="2"/>
  <c r="BE204" i="2"/>
  <c r="BI201" i="2"/>
  <c r="BH201" i="2"/>
  <c r="BG201" i="2"/>
  <c r="BF201" i="2"/>
  <c r="T201" i="2"/>
  <c r="R201" i="2"/>
  <c r="P201" i="2"/>
  <c r="BK201" i="2"/>
  <c r="J201" i="2"/>
  <c r="BE201" i="2" s="1"/>
  <c r="BI197" i="2"/>
  <c r="BH197" i="2"/>
  <c r="BG197" i="2"/>
  <c r="BF197" i="2"/>
  <c r="T197" i="2"/>
  <c r="R197" i="2"/>
  <c r="P197" i="2"/>
  <c r="BK197" i="2"/>
  <c r="J197" i="2"/>
  <c r="BE197" i="2" s="1"/>
  <c r="BI194" i="2"/>
  <c r="BH194" i="2"/>
  <c r="BG194" i="2"/>
  <c r="BF194" i="2"/>
  <c r="T194" i="2"/>
  <c r="R194" i="2"/>
  <c r="P194" i="2"/>
  <c r="P189" i="2" s="1"/>
  <c r="BK194" i="2"/>
  <c r="J194" i="2"/>
  <c r="BE194" i="2"/>
  <c r="BI190" i="2"/>
  <c r="BH190" i="2"/>
  <c r="BG190" i="2"/>
  <c r="BF190" i="2"/>
  <c r="T190" i="2"/>
  <c r="T189" i="2" s="1"/>
  <c r="R190" i="2"/>
  <c r="R189" i="2" s="1"/>
  <c r="P190" i="2"/>
  <c r="BK190" i="2"/>
  <c r="BK189" i="2" s="1"/>
  <c r="J189" i="2" s="1"/>
  <c r="J58" i="2" s="1"/>
  <c r="J190" i="2"/>
  <c r="BE190" i="2" s="1"/>
  <c r="BI185" i="2"/>
  <c r="BH185" i="2"/>
  <c r="BG185" i="2"/>
  <c r="BF185" i="2"/>
  <c r="T185" i="2"/>
  <c r="R185" i="2"/>
  <c r="P185" i="2"/>
  <c r="BK185" i="2"/>
  <c r="J185" i="2"/>
  <c r="BE185" i="2"/>
  <c r="BI176" i="2"/>
  <c r="BH176" i="2"/>
  <c r="BG176" i="2"/>
  <c r="BF176" i="2"/>
  <c r="T176" i="2"/>
  <c r="R176" i="2"/>
  <c r="P176" i="2"/>
  <c r="BK176" i="2"/>
  <c r="J176" i="2"/>
  <c r="BE176" i="2"/>
  <c r="BI173" i="2"/>
  <c r="BH173" i="2"/>
  <c r="BG173" i="2"/>
  <c r="BF173" i="2"/>
  <c r="T173" i="2"/>
  <c r="R173" i="2"/>
  <c r="P173" i="2"/>
  <c r="BK173" i="2"/>
  <c r="J173" i="2"/>
  <c r="BE173" i="2"/>
  <c r="BI169" i="2"/>
  <c r="BH169" i="2"/>
  <c r="BG169" i="2"/>
  <c r="BF169" i="2"/>
  <c r="T169" i="2"/>
  <c r="R169" i="2"/>
  <c r="P169" i="2"/>
  <c r="BK169" i="2"/>
  <c r="J169" i="2"/>
  <c r="BE169" i="2" s="1"/>
  <c r="BI165" i="2"/>
  <c r="BH165" i="2"/>
  <c r="BG165" i="2"/>
  <c r="BF165" i="2"/>
  <c r="T165" i="2"/>
  <c r="R165" i="2"/>
  <c r="P165" i="2"/>
  <c r="BK165" i="2"/>
  <c r="J165" i="2"/>
  <c r="BE165" i="2"/>
  <c r="BI161" i="2"/>
  <c r="BH161" i="2"/>
  <c r="BG161" i="2"/>
  <c r="BF161" i="2"/>
  <c r="T161" i="2"/>
  <c r="R161" i="2"/>
  <c r="P161" i="2"/>
  <c r="BK161" i="2"/>
  <c r="J161" i="2"/>
  <c r="BE161" i="2" s="1"/>
  <c r="BI157" i="2"/>
  <c r="BH157" i="2"/>
  <c r="BG157" i="2"/>
  <c r="BF157" i="2"/>
  <c r="T157" i="2"/>
  <c r="R157" i="2"/>
  <c r="P157" i="2"/>
  <c r="BK157" i="2"/>
  <c r="J157" i="2"/>
  <c r="BE157" i="2" s="1"/>
  <c r="BI153" i="2"/>
  <c r="BH153" i="2"/>
  <c r="BG153" i="2"/>
  <c r="BF153" i="2"/>
  <c r="T153" i="2"/>
  <c r="R153" i="2"/>
  <c r="P153" i="2"/>
  <c r="BK153" i="2"/>
  <c r="J153" i="2"/>
  <c r="BE153" i="2"/>
  <c r="BI149" i="2"/>
  <c r="BH149" i="2"/>
  <c r="BG149" i="2"/>
  <c r="BF149" i="2"/>
  <c r="T149" i="2"/>
  <c r="R149" i="2"/>
  <c r="P149" i="2"/>
  <c r="BK149" i="2"/>
  <c r="J149" i="2"/>
  <c r="BE149" i="2"/>
  <c r="BI145" i="2"/>
  <c r="BH145" i="2"/>
  <c r="BG145" i="2"/>
  <c r="BF145" i="2"/>
  <c r="T145" i="2"/>
  <c r="R145" i="2"/>
  <c r="P145" i="2"/>
  <c r="BK145" i="2"/>
  <c r="J145" i="2"/>
  <c r="BE145" i="2"/>
  <c r="BI141" i="2"/>
  <c r="BH141" i="2"/>
  <c r="BG141" i="2"/>
  <c r="BF141" i="2"/>
  <c r="T141" i="2"/>
  <c r="R141" i="2"/>
  <c r="P141" i="2"/>
  <c r="BK141" i="2"/>
  <c r="J141" i="2"/>
  <c r="BE141" i="2"/>
  <c r="BI137" i="2"/>
  <c r="BH137" i="2"/>
  <c r="BG137" i="2"/>
  <c r="BF137" i="2"/>
  <c r="T137" i="2"/>
  <c r="R137" i="2"/>
  <c r="P137" i="2"/>
  <c r="BK137" i="2"/>
  <c r="J137" i="2"/>
  <c r="BE137" i="2" s="1"/>
  <c r="BI133" i="2"/>
  <c r="BH133" i="2"/>
  <c r="BG133" i="2"/>
  <c r="BF133" i="2"/>
  <c r="T133" i="2"/>
  <c r="R133" i="2"/>
  <c r="P133" i="2"/>
  <c r="BK133" i="2"/>
  <c r="J133" i="2"/>
  <c r="BE133" i="2"/>
  <c r="BI129" i="2"/>
  <c r="BH129" i="2"/>
  <c r="BG129" i="2"/>
  <c r="BF129" i="2"/>
  <c r="T129" i="2"/>
  <c r="R129" i="2"/>
  <c r="P129" i="2"/>
  <c r="BK129" i="2"/>
  <c r="J129" i="2"/>
  <c r="BE129" i="2" s="1"/>
  <c r="BI125" i="2"/>
  <c r="BH125" i="2"/>
  <c r="BG125" i="2"/>
  <c r="BF125" i="2"/>
  <c r="T125" i="2"/>
  <c r="R125" i="2"/>
  <c r="P125" i="2"/>
  <c r="BK125" i="2"/>
  <c r="J125" i="2"/>
  <c r="BE125" i="2" s="1"/>
  <c r="BI121" i="2"/>
  <c r="BH121" i="2"/>
  <c r="BG121" i="2"/>
  <c r="BF121" i="2"/>
  <c r="T121" i="2"/>
  <c r="R121" i="2"/>
  <c r="P121" i="2"/>
  <c r="BK121" i="2"/>
  <c r="J121" i="2"/>
  <c r="BE121" i="2"/>
  <c r="BI117" i="2"/>
  <c r="BH117" i="2"/>
  <c r="BG117" i="2"/>
  <c r="BF117" i="2"/>
  <c r="T117" i="2"/>
  <c r="R117" i="2"/>
  <c r="P117" i="2"/>
  <c r="BK117" i="2"/>
  <c r="J117" i="2"/>
  <c r="BE117" i="2"/>
  <c r="BI114" i="2"/>
  <c r="BH114" i="2"/>
  <c r="BG114" i="2"/>
  <c r="BF114" i="2"/>
  <c r="T114" i="2"/>
  <c r="R114" i="2"/>
  <c r="P114" i="2"/>
  <c r="BK114" i="2"/>
  <c r="J114" i="2"/>
  <c r="BE114" i="2"/>
  <c r="BI110" i="2"/>
  <c r="BH110" i="2"/>
  <c r="BG110" i="2"/>
  <c r="BF110" i="2"/>
  <c r="T110" i="2"/>
  <c r="R110" i="2"/>
  <c r="P110" i="2"/>
  <c r="BK110" i="2"/>
  <c r="J110" i="2"/>
  <c r="BE110" i="2"/>
  <c r="BI106" i="2"/>
  <c r="BH106" i="2"/>
  <c r="BG106" i="2"/>
  <c r="BF106" i="2"/>
  <c r="T106" i="2"/>
  <c r="R106" i="2"/>
  <c r="P106" i="2"/>
  <c r="BK106" i="2"/>
  <c r="J106" i="2"/>
  <c r="BE106" i="2" s="1"/>
  <c r="BI103" i="2"/>
  <c r="BH103" i="2"/>
  <c r="BG103" i="2"/>
  <c r="BF103" i="2"/>
  <c r="T103" i="2"/>
  <c r="R103" i="2"/>
  <c r="P103" i="2"/>
  <c r="BK103" i="2"/>
  <c r="J103" i="2"/>
  <c r="BE103" i="2"/>
  <c r="BI99" i="2"/>
  <c r="BH99" i="2"/>
  <c r="BG99" i="2"/>
  <c r="BF99" i="2"/>
  <c r="F32" i="2" s="1"/>
  <c r="BA55" i="1" s="1"/>
  <c r="BA54" i="1" s="1"/>
  <c r="T99" i="2"/>
  <c r="T86" i="2" s="1"/>
  <c r="R99" i="2"/>
  <c r="R86" i="2" s="1"/>
  <c r="P99" i="2"/>
  <c r="BK99" i="2"/>
  <c r="J99" i="2"/>
  <c r="BE99" i="2" s="1"/>
  <c r="BI95" i="2"/>
  <c r="BH95" i="2"/>
  <c r="F34" i="2" s="1"/>
  <c r="BC55" i="1" s="1"/>
  <c r="BC54" i="1" s="1"/>
  <c r="BG95" i="2"/>
  <c r="BF95" i="2"/>
  <c r="T95" i="2"/>
  <c r="R95" i="2"/>
  <c r="P95" i="2"/>
  <c r="BK95" i="2"/>
  <c r="J95" i="2"/>
  <c r="BE95" i="2" s="1"/>
  <c r="BI91" i="2"/>
  <c r="F35" i="2" s="1"/>
  <c r="BD55" i="1" s="1"/>
  <c r="BD54" i="1" s="1"/>
  <c r="W33" i="1" s="1"/>
  <c r="BH91" i="2"/>
  <c r="BG91" i="2"/>
  <c r="BF91" i="2"/>
  <c r="T91" i="2"/>
  <c r="R91" i="2"/>
  <c r="P91" i="2"/>
  <c r="BK91" i="2"/>
  <c r="BK86" i="2" s="1"/>
  <c r="J91" i="2"/>
  <c r="BE91" i="2"/>
  <c r="BI87" i="2"/>
  <c r="BH87" i="2"/>
  <c r="BG87" i="2"/>
  <c r="F33" i="2" s="1"/>
  <c r="BB55" i="1" s="1"/>
  <c r="BB54" i="1" s="1"/>
  <c r="BF87" i="2"/>
  <c r="J32" i="2" s="1"/>
  <c r="AW55" i="1" s="1"/>
  <c r="T87" i="2"/>
  <c r="R87" i="2"/>
  <c r="P87" i="2"/>
  <c r="P86" i="2" s="1"/>
  <c r="P85" i="2" s="1"/>
  <c r="P84" i="2" s="1"/>
  <c r="AU55" i="1" s="1"/>
  <c r="AU54" i="1" s="1"/>
  <c r="BK87" i="2"/>
  <c r="J87" i="2"/>
  <c r="BE87" i="2"/>
  <c r="J81" i="2"/>
  <c r="J80" i="2"/>
  <c r="F80" i="2"/>
  <c r="F78" i="2"/>
  <c r="E76" i="2"/>
  <c r="J51" i="2"/>
  <c r="J50" i="2"/>
  <c r="F50" i="2"/>
  <c r="F48" i="2"/>
  <c r="E46" i="2"/>
  <c r="J16" i="2"/>
  <c r="E16" i="2"/>
  <c r="F81" i="2" s="1"/>
  <c r="J15" i="2"/>
  <c r="J10" i="2"/>
  <c r="J78" i="2" s="1"/>
  <c r="AS54" i="1"/>
  <c r="L50" i="1"/>
  <c r="AM50" i="1"/>
  <c r="AM49" i="1"/>
  <c r="L49" i="1"/>
  <c r="AM47" i="1"/>
  <c r="L47" i="1"/>
  <c r="L45" i="1"/>
  <c r="L44" i="1"/>
  <c r="R295" i="2" l="1"/>
  <c r="BK295" i="2"/>
  <c r="J295" i="2" s="1"/>
  <c r="J62" i="2" s="1"/>
  <c r="J313" i="2"/>
  <c r="J64" i="2" s="1"/>
  <c r="W31" i="1"/>
  <c r="AX54" i="1"/>
  <c r="W32" i="1"/>
  <c r="AY54" i="1"/>
  <c r="R85" i="2"/>
  <c r="R84" i="2" s="1"/>
  <c r="W30" i="1"/>
  <c r="AW54" i="1"/>
  <c r="AK30" i="1" s="1"/>
  <c r="J86" i="2"/>
  <c r="J57" i="2" s="1"/>
  <c r="BK85" i="2"/>
  <c r="J31" i="2"/>
  <c r="AV55" i="1" s="1"/>
  <c r="AT55" i="1" s="1"/>
  <c r="T85" i="2"/>
  <c r="T295" i="2"/>
  <c r="J48" i="2"/>
  <c r="F51" i="2"/>
  <c r="F31" i="2"/>
  <c r="AZ55" i="1" s="1"/>
  <c r="AZ54" i="1" s="1"/>
  <c r="J85" i="2" l="1"/>
  <c r="J56" i="2" s="1"/>
  <c r="BK84" i="2"/>
  <c r="J84" i="2" s="1"/>
  <c r="T84" i="2"/>
  <c r="W29" i="1"/>
  <c r="AV54" i="1"/>
  <c r="AK29" i="1" l="1"/>
  <c r="AT54" i="1"/>
  <c r="J28" i="2"/>
  <c r="J55" i="2"/>
  <c r="J37" i="2" l="1"/>
  <c r="AG55" i="1"/>
  <c r="AG54" i="1" l="1"/>
  <c r="AN55" i="1"/>
  <c r="AN54" i="1" l="1"/>
  <c r="AK26" i="1"/>
  <c r="AK35" i="1" s="1"/>
</calcChain>
</file>

<file path=xl/sharedStrings.xml><?xml version="1.0" encoding="utf-8"?>
<sst xmlns="http://schemas.openxmlformats.org/spreadsheetml/2006/main" count="2368" uniqueCount="561">
  <si>
    <t>Export Komplet</t>
  </si>
  <si>
    <t/>
  </si>
  <si>
    <t>2.0</t>
  </si>
  <si>
    <t>ZAMOK</t>
  </si>
  <si>
    <t>False</t>
  </si>
  <si>
    <t>{28037e0d-2955-4156-a4f9-d3c0a2a952d9}</t>
  </si>
  <si>
    <t>0,01</t>
  </si>
  <si>
    <t>21</t>
  </si>
  <si>
    <t>15</t>
  </si>
  <si>
    <t>REKAPITULACE STAVBY</t>
  </si>
  <si>
    <t>v ---  níže se nacházejí doplnkové a pomocné údaje k sestavám  --- v</t>
  </si>
  <si>
    <t>Návod na vyplnění</t>
  </si>
  <si>
    <t>0,001</t>
  </si>
  <si>
    <t>Kód:</t>
  </si>
  <si>
    <t>1087_UB_04_Skrlo</t>
  </si>
  <si>
    <t>Měnit lze pouze buňky se žlutým podbarvením!_x000D_
_x000D_
1) na prvním listu Rekapitulace stavby vyplňte v sestavě_x000D_
_x000D_
    a) Souhrnný list_x000D_
       - údaje o Zhotoviteli_x000D_
         (přenesou se do ostatních sestav i v jiných listech)_x000D_
_x000D_
    b) Rekapitulace objektů_x000D_
       - potřebné Ostatní náklady_x000D_
_x000D_
2) na vybraných listech vyplňte v sestavě_x000D_
_x000D_
    a) Krycí list_x000D_
       - údaje o Zhotoviteli, pokud se liší od údajů o Zhotoviteli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</si>
  <si>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</si>
  <si>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Uherský Brod, opravy chodníků 2018_1. 04 Ulice Škrlovecká</t>
  </si>
  <si>
    <t>KSO:</t>
  </si>
  <si>
    <t>822 27</t>
  </si>
  <si>
    <t>CC-CZ:</t>
  </si>
  <si>
    <t>21121</t>
  </si>
  <si>
    <t>Místo:</t>
  </si>
  <si>
    <t>Uherský Brod</t>
  </si>
  <si>
    <t>Datum:</t>
  </si>
  <si>
    <t>27. 2. 2019</t>
  </si>
  <si>
    <t>Zadavatel:</t>
  </si>
  <si>
    <t>IČ:</t>
  </si>
  <si>
    <t>TSUB</t>
  </si>
  <si>
    <t>DIČ:</t>
  </si>
  <si>
    <t>Uchazeč:</t>
  </si>
  <si>
    <t>Vyplň údaj</t>
  </si>
  <si>
    <t>Projektant:</t>
  </si>
  <si>
    <t>Ing. Kunčík</t>
  </si>
  <si>
    <t>True</t>
  </si>
  <si>
    <t>Zpracovatel:</t>
  </si>
  <si>
    <t>15255174</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</si>
  <si>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</si>
  <si>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</si>
  <si>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</si>
  <si>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</si>
  <si>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</si>
  <si>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</si>
  <si>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</si>
  <si>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</si>
  <si>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</si>
  <si>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</si>
  <si>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</si>
  <si>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</si>
  <si>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</si>
  <si>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</si>
  <si>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</si>
  <si>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</si>
  <si>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</si>
  <si>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</si>
  <si>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</si>
  <si>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</si>
  <si>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</si>
  <si>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</si>
  <si>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</si>
  <si>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</si>
  <si>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</si>
  <si>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</si>
  <si>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</si>
  <si>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</si>
  <si>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</si>
  <si>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</si>
  <si>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</si>
  <si>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</si>
  <si>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</si>
  <si>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</si>
  <si>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</si>
  <si>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</si>
  <si>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</si>
  <si>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IMPORT</t>
  </si>
  <si>
    <t>{00000000-0000-0000-0000-000000000000}</t>
  </si>
  <si>
    <t>/</t>
  </si>
  <si>
    <t>STA</t>
  </si>
  <si>
    <t>1</t>
  </si>
  <si>
    <t>###NOINSERT###</t>
  </si>
  <si>
    <t>odst_30_30</t>
  </si>
  <si>
    <t>384,1</t>
  </si>
  <si>
    <t>2</t>
  </si>
  <si>
    <t>odst_AB</t>
  </si>
  <si>
    <t>11</t>
  </si>
  <si>
    <t>KRYCÍ LIST SOUPISU PRACÍ</t>
  </si>
  <si>
    <t>řezání_AB</t>
  </si>
  <si>
    <t>15,7</t>
  </si>
  <si>
    <t>new_sil_obr</t>
  </si>
  <si>
    <t>3,5</t>
  </si>
  <si>
    <t>obr_nájezd</t>
  </si>
  <si>
    <t>1,515</t>
  </si>
  <si>
    <t>obr_přechod</t>
  </si>
  <si>
    <t>2,02</t>
  </si>
  <si>
    <t>new_obr_chod</t>
  </si>
  <si>
    <t>416,1</t>
  </si>
  <si>
    <t>odkop_chod</t>
  </si>
  <si>
    <t>59,265</t>
  </si>
  <si>
    <t>rýhy</t>
  </si>
  <si>
    <t>104,9</t>
  </si>
  <si>
    <t>nasyp</t>
  </si>
  <si>
    <t>52,013</t>
  </si>
  <si>
    <t>sklad_zemina</t>
  </si>
  <si>
    <t>112,152</t>
  </si>
  <si>
    <t>humus</t>
  </si>
  <si>
    <t>356,3</t>
  </si>
  <si>
    <t>ornice</t>
  </si>
  <si>
    <t>35,63</t>
  </si>
  <si>
    <t>ZDL_slepec</t>
  </si>
  <si>
    <t>2,9</t>
  </si>
  <si>
    <t>ZDL_šedá</t>
  </si>
  <si>
    <t>365,5</t>
  </si>
  <si>
    <t>kačírek</t>
  </si>
  <si>
    <t>9,2</t>
  </si>
  <si>
    <t>pláň</t>
  </si>
  <si>
    <t>599,2</t>
  </si>
  <si>
    <t>ACO_kce</t>
  </si>
  <si>
    <t>11,8</t>
  </si>
  <si>
    <t>šd_100</t>
  </si>
  <si>
    <t>576,45</t>
  </si>
  <si>
    <t>šd_150</t>
  </si>
  <si>
    <t>370,15</t>
  </si>
  <si>
    <t>sklad_kamenivo</t>
  </si>
  <si>
    <t>120,07</t>
  </si>
  <si>
    <t>sklad_beton</t>
  </si>
  <si>
    <t>115,117</t>
  </si>
  <si>
    <t>REKAPITULACE ČLENĚNÍ SOUPISU PRACÍ</t>
  </si>
  <si>
    <t>Kód dílu - Popis</t>
  </si>
  <si>
    <t>Cena celkem [CZK]</t>
  </si>
  <si>
    <t>Náklady ze soupisu prací</t>
  </si>
  <si>
    <t>-1</t>
  </si>
  <si>
    <t>HSV - Práce a dodávky HSV</t>
  </si>
  <si>
    <t xml:space="preserve">    1 - Zemní práce</t>
  </si>
  <si>
    <t xml:space="preserve">    5 - Komunikace pozemní</t>
  </si>
  <si>
    <t xml:space="preserve">    9 - Ostatní konstrukce a práce, bourání</t>
  </si>
  <si>
    <t xml:space="preserve">    997 - Přesun sutě</t>
  </si>
  <si>
    <t xml:space="preserve">    998 - Přesun hmot</t>
  </si>
  <si>
    <t>VRN - Vedlejší rozpočtové náklady</t>
  </si>
  <si>
    <t xml:space="preserve">    VRN1 - Průzkumné, geodetické a projektové práce</t>
  </si>
  <si>
    <t xml:space="preserve">    VRN3 - Zařízení staveniště</t>
  </si>
  <si>
    <t xml:space="preserve">    VRN4 - Inženýrská činnost</t>
  </si>
  <si>
    <t xml:space="preserve">    VRN9 - Ostatní náklady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</si>
  <si>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</si>
  <si>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</si>
  <si>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</si>
  <si>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</si>
  <si>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</si>
  <si>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</si>
  <si>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</si>
  <si>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</si>
  <si>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</si>
  <si>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</si>
  <si>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</si>
  <si>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</si>
  <si>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</si>
  <si>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</si>
  <si>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</si>
  <si>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</si>
  <si>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</si>
  <si>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</si>
  <si>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113106142</t>
  </si>
  <si>
    <t>Rozebrání dlažeb z betonových nebo kamenných dlaždic komunikací pro pěší strojně pl přes 50 m2</t>
  </si>
  <si>
    <t>m2</t>
  </si>
  <si>
    <t>CS ÚRS 2019 01</t>
  </si>
  <si>
    <t>4</t>
  </si>
  <si>
    <t>-1644939090</t>
  </si>
  <si>
    <t>PP</t>
  </si>
  <si>
    <t>Rozebrání dlažeb komunikací pro pěší s přemístěním hmot na skládku na vzdálenost do 3 m nebo s naložením na dopravní prostředek s ložem z kameniva nebo živice a s jakoukoliv výplní spár strojně plochy jednotlivě přes 50 m2 z betonových nebo kameninových dlaždic, desek nebo tvarovek</t>
  </si>
  <si>
    <t>PSC</t>
  </si>
  <si>
    <t xml:space="preserve">Poznámka k souboru cen:_x000D_
1. Ceny jsou určeny pro rozebrání dlažeb včetně odstranění lože.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 3. V cenách nejsou započteny náklady na popř. nutné očištění: a) dlažebních nebo mozaikových kostek, které se oceňuje cenami souboru cen 979 07-11 Očištění vybouraných dlažebních kostek části C01, b) betonových, kameninových nebo kamenných desek nebo dlaždic, které se oceňuje cenami souboru cen 979 0 . - . . Očištění vybouraných obrubníků, krajníků, desek nebo dílců části C01. 4. Přemístění vybourané dlažby včetně materiálu z lože a spár na vzdálenost přes 3 m se oceňuje cenami souborů cen 997 22-1 Vodorovná doprava suti a vybouraných hmot. </t>
  </si>
  <si>
    <t>VV</t>
  </si>
  <si>
    <t>262,2+121,9</t>
  </si>
  <si>
    <t>113107212</t>
  </si>
  <si>
    <t>Odstranění podkladu z kameniva těženého tl 200 mm strojně pl přes 200 m2</t>
  </si>
  <si>
    <t>-1190032206</t>
  </si>
  <si>
    <t>Odstranění podkladů nebo krytů strojně plochy jednotlivě přes 200 m2 s přemístěním hmot na skládku na vzdálenost do 20 m nebo s naložením na dopravní prostředek z kameniva těženého, o tl. vrstvy přes 100 do 200 mm</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</si>
  <si>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Ceny a) –7111 až –7113, –7151 až -7153, -7211 až -7213 a -7311 až -7313 lze použít i pro odstranění podkladů nebo krytů ze štěrkopísku, škváry, strusky nebo z mechanicky zpevněných zemin, b) –7121 až 7125, –7161 až -7165, -7221 až -7225 a -7321 až -7325 lze použít i pro odstranění podkladů nebo krytů ze zemin stabilizovaných vápnem, c) –7130 až -7134, –7170 až -7174, –7230 až -7234 a -7330 až -7334 lze použít i pro odstranění dlažeb uložených do betonového lože a dlažeb z mozaiky uložených do cementové malty nebo podkladu ze zemin stabilizovaných cementem. 3. Ceny lze použít i pro odstranění podkladů nebo krytů opatřených živičnými postřiky nebo nátěry. 4. Ceny odlišené podle tloušťky (např. do 100 mm, do 200 mm) jsou určeny vždy pro celou tloušťku jednotlivých konstrukcí.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6. Přemístění vybouraného materiálu větší vzdálenost, než je uvedeno, se oceňuje cenami souborů cen 997 22-1 Vodorovná doprava suti. 7. Ceny -714 . , -718 . , –724 . a -734 . nelze použít pro odstranění podkladu nebo krytu frézováním. </t>
  </si>
  <si>
    <t>3</t>
  </si>
  <si>
    <t>113107323</t>
  </si>
  <si>
    <t>Odstranění podkladu z kameniva drceného tl 300 mm strojně pl do 50 m2</t>
  </si>
  <si>
    <t>827550224</t>
  </si>
  <si>
    <t>Odstranění podkladů nebo krytů strojně plochy jednotlivě do 50 m2 s přemístěním hmot na skládku na vzdálenost do 3 m nebo s naložením na dopravní prostředek z kameniva hrubého drceného, o tl. vrstvy přes 200 do 300 mm</t>
  </si>
  <si>
    <t>113107342</t>
  </si>
  <si>
    <t>Odstranění podkladu živičného tl 100 mm strojně pl do 50 m2</t>
  </si>
  <si>
    <t>-132151351</t>
  </si>
  <si>
    <t>Odstranění podkladů nebo krytů strojně plochy jednotlivě do 50 m2 s přemístěním hmot na skládku na vzdálenost do 3 m nebo s naložením na dopravní prostředek živičných, o tl. vrstvy přes 50 do 100 mm</t>
  </si>
  <si>
    <t>8,5+2,5</t>
  </si>
  <si>
    <t>5</t>
  </si>
  <si>
    <t>113202111</t>
  </si>
  <si>
    <t>Vytrhání obrub krajníků obrubníků stojatých</t>
  </si>
  <si>
    <t>m</t>
  </si>
  <si>
    <t>31027120</t>
  </si>
  <si>
    <t>Vytrhání obrub  s vybouráním lože, s přemístěním hmot na skládku na vzdálenost do 3 m nebo s naložením na dopravní prostředek z krajníků nebo obrubníků stojatých</t>
  </si>
  <si>
    <t xml:space="preserve">Poznámka k souboru cen:_x000D_
1. Ceny jsou určeny: a) pro vytrhání obrub, obrubníků nebo krajníků jakéhokoliv druhu a velikosti uložených v jakémkoliv loži popř. i s opěrami a vyspárovaných jakýmkoliv materiálem, b) pro obruby z 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 jedné řady kostek. 4. Přemístění vybouraných obrub, krajníků nebo dlažebních kostek včetně materiálu z lože a spár na vzdálenost přes 3 m se oceňuje cenami souborů cen 997 22-1 Vodorovná doprava suti a vybouraných hmot. </t>
  </si>
  <si>
    <t>6</t>
  </si>
  <si>
    <t>113204111</t>
  </si>
  <si>
    <t>Vytrhání obrub záhonových</t>
  </si>
  <si>
    <t>-828743530</t>
  </si>
  <si>
    <t>Vytrhání obrub  s vybouráním lože, s přemístěním hmot na skládku na vzdálenost do 3 m nebo s naložením na dopravní prostředek záhonových</t>
  </si>
  <si>
    <t>56,13+36,7+59,3+115+97,6+46,6</t>
  </si>
  <si>
    <t>7</t>
  </si>
  <si>
    <t>122201401</t>
  </si>
  <si>
    <t>Vykopávky v zemníku na suchu v hornině tř. 3 objem do 100 m3</t>
  </si>
  <si>
    <t>m3</t>
  </si>
  <si>
    <t>-1180366837</t>
  </si>
  <si>
    <t>Vykopávky v zemnících na suchu  s přehozením výkopku na vzdálenost do 3 m nebo s naložením na dopravní prostředek v hornině tř. 3 do 100 m3</t>
  </si>
  <si>
    <t xml:space="preserve">Poznámka k souboru cen:_x000D_
1. Ceny lze použít i pro těžbu haldoviny a pro skrývky s výjimkou skrývek nad povrchový- mi důlními díly. Ceny pro těžbu haldoviny nelze použít, uplatňují-li se v místě těžby báňské předpisy nebo odůvodněné požadavky správce haldy (odvalu), které prokazatelně vyvolávají zvýšení nákladů dodavatele stavebních prací. V těchto případech se vykopávka haldy (odvalu) ocení příslušnými cenami katalogu 823-2 Rekultivace. 2. Ceny lze použít jen pro vykopávky v zemnících nezapažených. Jsou-li zemníky nebo jejich části zapažené, oceňuje se vykopávka v nich podle čl. 3116 Všeobecných podmínek tohoto katalogu. </t>
  </si>
  <si>
    <t>humus*0,1</t>
  </si>
  <si>
    <t>8</t>
  </si>
  <si>
    <t>M</t>
  </si>
  <si>
    <t>10364101</t>
  </si>
  <si>
    <t>zemina pro terénní úpravy -  ornice</t>
  </si>
  <si>
    <t>t</t>
  </si>
  <si>
    <t>-327408320</t>
  </si>
  <si>
    <t>ornice*1,7</t>
  </si>
  <si>
    <t>9</t>
  </si>
  <si>
    <t>122201409</t>
  </si>
  <si>
    <t>Příplatek za lepivost u vykopávek v zemníku na suchu v hornině tř. 3</t>
  </si>
  <si>
    <t>-566115486</t>
  </si>
  <si>
    <t>Vykopávky v zemnících na suchu  s přehozením výkopku na vzdálenost do 3 m nebo s naložením na dopravní prostředek v hornině tř. 3 Příplatek k cenám za lepivost horniny tř. 3</t>
  </si>
  <si>
    <t>10</t>
  </si>
  <si>
    <t>122202201</t>
  </si>
  <si>
    <t>Odkopávky a prokopávky nezapažené pro silnice objemu do 100 m3 v hornině tř. 3</t>
  </si>
  <si>
    <t>4464188</t>
  </si>
  <si>
    <t>Odkopávky a prokopávky nezapažené pro silnice  s přemístěním výkopku v příčných profilech na vzdálenost do 15 m nebo s naložením na dopravní prostředek v hornině tř. 3 do 100 m3</t>
  </si>
  <si>
    <t xml:space="preserve">Poznámka k souboru cen:_x000D_
1. Ceny jsou určeny pro vykopávky: a) příkopů pro silnice a to i tehdy, jsou-li vykopávky příkopů prováděny samostatně, b) v zemnících na suchu, jestliže tyto zemníky přímo souvisejí s odkopávkami nebo prokopávkami pro spodní stavbu silnic. Vykopávky v ostatních zemnících se oceňují podle kapitoly. 3*2 Zemníky Všeobecných podmínek tohoto katalogu. c) při zahlubování silnic pro mimoúrovňové křížení a pro vykopávky pod mosty provedenými v předepsaném předstihu. Část vykopávky mezi svislými rovinami proloženými vnějšími hranami mostu se oceňují: - při objemu do 1 000 m3 cenami pro množství do 100 m3 - při objemu přes 1 000 m3 cenami pro množství přes 100 do 1 000 m3. d) pro sejmutí podorničí s přihlédnutím k ustanovení čl. 3112 Všeobecných podmínek katalogu. 2. Ceny nelze použít pro odkopávky a prokopávky v zapažených prostorách; tyto zemní práce se oceňují podle čl. 3116 Všeobecných podmínek tohoto katalogu. 3. V cenách jsou započteny i náklady na vodorovné přemístění výkopku v příčných profilech na přilehlých svazích a příkopech. Vzdálenosti příčného přemístění se nezahrnují do střední vzdálenosti vodorovného přemístění výkopku. 4. Vodorovné přemístění výkopku z výkopiště na násypiště při jakékoliv šířce koruny se nepovažuje za vodorovné přemístění výkopku v příčném profilu, je-li při odkopávce nebo prokopávce mezi výkopištěm a násypištěm v příčném profilu dopravní nebo jiný pruh, na němž projekt vylučuje rušení provozu prováděním zemních prací. Takové přemístění výkopku se oceňuje podle čl. 3162 Všeobecných podmínek tohoto katalogu. 5. Přemístění výkopku v příčných profilech na vzdálenost přes 15 m se oceňuje cenami souboru cen 162 .0-1 . Vodorovné přemístění výkopku části A 01 Společné zemní práce tohoto katalogu </t>
  </si>
  <si>
    <t>odst_30_30*0,15+odst_AB*0,15</t>
  </si>
  <si>
    <t>122202209</t>
  </si>
  <si>
    <t>Příplatek k odkopávkám a prokopávkám pro silnice v hornině tř. 3 za lepivost</t>
  </si>
  <si>
    <t>246639207</t>
  </si>
  <si>
    <t>Odkopávky a prokopávky nezapažené pro silnice  s přemístěním výkopku v příčných profilech na vzdálenost do 15 m nebo s naložením na dopravní prostředek v hornině tř. 3 Příplatek k cenám za lepivost horniny tř. 3</t>
  </si>
  <si>
    <t>12</t>
  </si>
  <si>
    <t>132201101</t>
  </si>
  <si>
    <t>Hloubení rýh š do 600 mm v hornině tř. 3 objemu do 100 m3</t>
  </si>
  <si>
    <t>-861847633</t>
  </si>
  <si>
    <t>Hloubení zapažených i nezapažených rýh šířky do 600 mm  s urovnáním dna do předepsaného profilu a spádu v hornině tř. 3 do 100 m3</t>
  </si>
  <si>
    <t xml:space="preserve">Poznámka k souboru cen:_x000D_
1. V cenách jsou započteny i náklady na přehození výkopku na přilehlém terénu na vzdálenost do 3 m od podélné osy rýhy nebo naložení na dopravní prostředek. 2. Ceny jsou určeny pro rýhy: a) šířky přes 200 do 300 mm a hloubky do 750 mm, b) šířky přes 300 do 400 mm a hloubky do 1 000 mm, c) šířky přes 400 do 500 mm a hloubky do 1 250 mm, d) šířky přes 500 do 600 mm a hloubky do 1 500 mm. 3. Náklady na svislé přemístění výkopku nad 1 m hloubky se určí dle ustanovení článku č. 3161 všeobecných podmínek katalogu. </t>
  </si>
  <si>
    <t>0,5*0,5*(new_obr_chod+new_sil_obr)</t>
  </si>
  <si>
    <t>13</t>
  </si>
  <si>
    <t>132201109</t>
  </si>
  <si>
    <t>Příplatek za lepivost k hloubení rýh š do 600 mm v hornině tř. 3</t>
  </si>
  <si>
    <t>1891886200</t>
  </si>
  <si>
    <t>Hloubení zapažených i nezapažených rýh šířky do 600 mm  s urovnáním dna do předepsaného profilu a spádu v hornině tř. 3 Příplatek k cenám za lepivost horniny tř. 3</t>
  </si>
  <si>
    <t>14</t>
  </si>
  <si>
    <t>162601102</t>
  </si>
  <si>
    <t>Vodorovné přemístění do 5000 m výkopku/sypaniny z horniny tř. 1 až 4</t>
  </si>
  <si>
    <t>50765671</t>
  </si>
  <si>
    <t>Vodorovné přemístění výkopku nebo sypaniny po suchu  na obvyklém dopravním prostředku, bez naložení výkopku, avšak se složením bez rozhrnutí z horniny tř. 1 až 4 na vzdálenost přes 4 000 do 5 000 m</t>
  </si>
  <si>
    <t xml:space="preserve">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 Uložení sypaniny na skládky.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</si>
  <si>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162701101</t>
  </si>
  <si>
    <t>Vodorovné přemístění do 6000 m výkopku/sypaniny z horniny tř. 1 až 4</t>
  </si>
  <si>
    <t>1521102484</t>
  </si>
  <si>
    <t>Vodorovné přemístění výkopku nebo sypaniny po suchu  na obvyklém dopravním prostředku, bez naložení výkopku, avšak se složením bez rozhrnutí z horniny tř. 1 až 4 na vzdálenost přes 5 000 do 6 000 m</t>
  </si>
  <si>
    <t>nasyp+odkop_chod+rýhy</t>
  </si>
  <si>
    <t>16</t>
  </si>
  <si>
    <t>167101101</t>
  </si>
  <si>
    <t>Nakládání výkopku z hornin tř. 1 až 4 do 100 m3</t>
  </si>
  <si>
    <t>-429558310</t>
  </si>
  <si>
    <t>Nakládání, skládání a překládání neulehlého výkopku nebo sypaniny  nakládání, množství do 100 m3, z hornin tř. 1 až 4</t>
  </si>
  <si>
    <t xml:space="preserve">Poznámka k souboru cen:_x000D_
1. Ceny -1101, -1151, -1102, -1152, -1103, -1153, jsou určeny pro nakládání, skládání a překládání na obvyklý nebo z obvyklého dopravního prostředku. Pro nakládání z lodi nebo na loď jsou určeny ceny -1105 a -1155. 2. Ceny -1105 a -1155 jsou určeny pro nakládání, překládání a vykládání na vzdálenost a) do 20 m vodorovně; vodorovná vzdálenost se měří od těžnice lodi k těžnici druhé lodi, nebo k těžišti hromady na břehu nebo k těžišti dopravního prostředku na suchu, b) do 4 m svisle; svislá vzdálenost se měří od pracovní hladiny vody k úrovni srovnaného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3. Množství měrných jednotek se určí v rostlém stavu horniny. </t>
  </si>
  <si>
    <t>17</t>
  </si>
  <si>
    <t>171201101</t>
  </si>
  <si>
    <t>Uložení sypaniny do násypů nezhutněných</t>
  </si>
  <si>
    <t>-1425869611</t>
  </si>
  <si>
    <t>Uložení sypaniny do násypů  s rozprostřením sypaniny ve vrstvách a s hrubým urovnáním nezhutněných z jakýchkoliv hornin</t>
  </si>
  <si>
    <t xml:space="preserve">Poznámka k souboru cen:_x000D_
1. Ceny lze použít i pro sypaniny odebírané z hald, pro hlušinu apod. 2. Cenu 20-1101 lze použít i pro: a) rozprostření zbylého výkopu na místě po zásypu jam a rýh pro podzemní vedení a zářezů pro podzemní vedení; toto množství se určí v m3 uloženého výkopku, měřeného v rostlém stavu, b) uložení výkopku do násypů pod vodou. 3. Ceny lze použít i pro uložení sypaniny s předepsaným zhutněním na trvalé skládky, do koryt vodotečí a do prohlubní terénu. 4. Cenu 10-1131 lze použít i pro ukládání sypaniny z hornin nesoudržných i soudržných společně bez možnosti jejich roztřídění. 5. Ceny -1121 a -1131 lze použít jen tehdy, jestliže objem násypů, oceňovaných těmito cenami, měřený podle ustanovení čl. 3571 Všeobecných podmínek katalogu nepřesáhne 100 000 m3na objektu. Násypy, jejichž součet objemů přesáhne 100 000 m3 na objektu, se ocení individuálně. 6. Ceny jsou určeny pro míru zhutnění určenou projektem: a) pro ceny -1101 až -1105 v % výsledku zkoušky PS, b) pro ceny -1111 a -1112 relativní ulehlostí I(d), c) pro ceny -1121 a -1131 stanovením technologie. 7. Ceny nelze použít: a) pro uložení sypaniny do hrází; uložení netříděné sypaniny do hrází se oceňuje cenami souboru cen 171 uložení netříděných sypanin do hrází části A 03, případně cenovými normativy podle části A 31, b) pro uložení sypaniny do ochranných valů nebo těch jejich částí, jejichž šířka je menší než 3 m. Toto uložení se oceňuje cenami souboru cen 175 10-11 Obsyp objektů. 8. Cena 20-1101 neplatí pro uložení výkopku nebo ornice při vykopávkách pro podzemní vedení podél hrany výkopu, z něhož byl výkopek získán a to ani tehdy, jestliže se výkopek po vyhození z výkopiště na povrch území ještě dále přemísťuje na hromady . podél výkopu. 9. Horninami soudržnými se rozumějí takové horniny, u nichž zdrojem pevnosti jsou molekulární a chemické vazby mezi částicemi horniny. Jde o horniny, které jsou schopny plastických deformací. 10. Horninami nesoudržnými se rozumějí horniny, u nichž hlavním zdrojem pevnosti ve smyku je pouze tření mezi jednotlivými oddělenými pevnými částicemi horniny. 11. Horninami sypkými se rozumějí horniny III. skupiny podle ČSN 72 1002 se zrnem do 125 mm. Množství zrn velikosti přes 125 mm může být nejvýše 5 % objemu. 12. Horninami kamenitými se rozumějí nestmelené úlomkovité horniny skalní a sypké se zrny přes 125 mm. Množství zrn velikosti přes 125 mm musí být vyšší než 5 % objemu. 13. Ceny pro uložení soudržných hornin lze použít, jestliže jejich přirozená vlhkost při ukládání do násypu není vyšší než 2 % optimální vlhkosti dle zkoušky PS na neredukovaný materiál. Je-li vlhkost při ukládání sypaniny do násypu vyšší, ocení se uložení sypaniny individuálně. 14. Zajišťuje-li se předepsané zhutnění násypu přesypáním podle čl. 120 ČSN 73 3050, ocení se odstranění přesypané části cenami 122 . 0-71 Odkopávky nebo prokopávky při pozemkových úpravách </t>
  </si>
  <si>
    <t>0,5*0,5*0,5*new_obr_chod</t>
  </si>
  <si>
    <t>18</t>
  </si>
  <si>
    <t>171201201</t>
  </si>
  <si>
    <t>Uložení sypaniny na skládky</t>
  </si>
  <si>
    <t>-2102895224</t>
  </si>
  <si>
    <t>Uložení sypaniny  na skládky</t>
  </si>
  <si>
    <t xml:space="preserve">Poznámka k souboru cen:_x000D_
1. Cena -1201 je určena i pro: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 b) zasypání koryt vodotečí a prohlubní v terénu bez předepsaného zhutnění sypaniny; c) uložení výkopku pod vodou do prohlubní ve dně vodotečí nebo nádrží. 2. Cenu -1201 nelze použít pro uložení výkopku nebo ornice: a) při vykopávkách pro podzemní vedení podél hrany výkopu, z něhož byl výkopek získán, a to ani tehdy, jestliže se výkopek po vyhození z výkopu na povrch území ještě dále přemisťuje na hromady podél výkopu; b) na dočasné skládky, které nejsou předepsány projektem; c) na dočasné skládky předepsané projektem tak, že na 1 m2 projektem určené plochy této skládky připadají nejvýše 2 m3 výkopku nebo ornice (viz. též poznámku č. 1 a);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 e) na trvalé skládky s předepsaným zhutněním; toto uložení výkopku se oceňuje cenami souboru cen 171 . 0- . . Uložení sypaniny do násypů. 3. V ceně -1201 jsou započteny i náklady na rozprostření sypaniny ve vrstvách s hrubým urovnáním na skládce. 4. V ceně -1201 nejsou započteny náklady na získání skládek ani na poplatky za skládku. 5. Množství jednotek uložení výkopku (sypaniny) se určí v m3 uloženého výkopku (sypaniny),v rostlém stavu zpravidla ve výkopišti. </t>
  </si>
  <si>
    <t>odkop_chod-nasyp+rýhy</t>
  </si>
  <si>
    <t>19</t>
  </si>
  <si>
    <t>171201211</t>
  </si>
  <si>
    <t>Poplatek za uložení stavebního odpadu - zeminy a kameniva na skládce</t>
  </si>
  <si>
    <t>805028736</t>
  </si>
  <si>
    <t>Poplatek za uložení stavebního odpadu na skládce (skládkovné) zeminy a kameniva zatříděného do Katalogu odpadů pod kódem 170 504</t>
  </si>
  <si>
    <t xml:space="preserve">Poznámka k souboru cen:_x000D_
1. Ceny uvedené v souboru cen lze po dohodě upravit podle místních podmínek. </t>
  </si>
  <si>
    <t>sklad_zemina*1,7</t>
  </si>
  <si>
    <t>20</t>
  </si>
  <si>
    <t>181101132</t>
  </si>
  <si>
    <t>Úprava pozemku s rozpojením, přehrnutím, urovnáním a přehrnutím do 40 m zeminy tř 3</t>
  </si>
  <si>
    <t>-915300765</t>
  </si>
  <si>
    <t>Úprava pozemku s rozpojením a přehrnutím včetně urovnání v zemině tř. 3, s přemístěním na vzdálenost přes 20 do 40 m</t>
  </si>
  <si>
    <t xml:space="preserve">Poznámka k souboru cen:_x000D_
1. V cenách jsou započteny i náklady na urovnání povrchu pozemku s tolerancí +/- 100 mm. 2. Ceny lze použít i pro: a) zahrnutí úvozových cest a prohlubní na upravovaných pozemcích, b) zřízení zemních teras, c) srovnání mezí výšky přes 500 mm, d) sejmutí ornice z pozemku a její odhrnutí na dočasnou skládku nebo přihrnutí ornice z dočasné skládky na upravený pozemek s jejím rozprostřením. 3. Objem zeminy se určuje v m3 rostlého stavu. </t>
  </si>
  <si>
    <t>humus*0,2</t>
  </si>
  <si>
    <t>181301101</t>
  </si>
  <si>
    <t>Rozprostření ornice tl vrstvy do 100 mm pl do 500 m2 v rovině nebo ve svahu do 1:5</t>
  </si>
  <si>
    <t>1438664734</t>
  </si>
  <si>
    <t>Rozprostření a urovnání ornice v rovině nebo ve svahu sklonu do 1:5 při souvislé ploše do 500 m2, tl. vrstvy do 100 mm</t>
  </si>
  <si>
    <t xml:space="preserve">Poznámka k souboru cen:_x000D_
1. V ceně jsou započteny i náklady na případné nutné přemístění hromad nebo dočasných skládek na místo spotřeby ze vzdálenosti do 30 m. 2. V ceně nejsou započteny náklady na získání ornice; toto získání se oceňuje cenami souboru cen 121 10-11 Sejmutí ornice. 3. Případné nakládání ornice, v souvislosti s pozn. č. 2 se oceňuje cenami souboru cen 167 10-11 Nakládání, skládání a překládání neulehlého výkopku nebo sypaniny.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 </t>
  </si>
  <si>
    <t>22</t>
  </si>
  <si>
    <t>181411131</t>
  </si>
  <si>
    <t>Založení parkového trávníku výsevem plochy do 1000 m2 v rovině a ve svahu do 1:5</t>
  </si>
  <si>
    <t>-2015871044</t>
  </si>
  <si>
    <t>Založení trávníku na půdě předem připravené plochy do 1000 m2 výsevem včetně utažení parkového v rovině nebo na svahu do 1:5</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</si>
  <si>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</si>
  <si>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21,3+32,4+29+13,2+49,8+43,1+57,6+29,3+9,8+35,4+35,4</t>
  </si>
  <si>
    <t>23</t>
  </si>
  <si>
    <t>00572410</t>
  </si>
  <si>
    <t>osivo směs travní parková</t>
  </si>
  <si>
    <t>kg</t>
  </si>
  <si>
    <t>-1149743617</t>
  </si>
  <si>
    <t>humus*0,05</t>
  </si>
  <si>
    <t>24</t>
  </si>
  <si>
    <t>181951102</t>
  </si>
  <si>
    <t>Úprava pláně v hornině tř. 1 až 4 se zhutněním</t>
  </si>
  <si>
    <t>-176259695</t>
  </si>
  <si>
    <t>Úprava pláně vyrovnáním výškových rozdílů  v hornině tř. 1 až 4 se zhutněním</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</si>
  <si>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(berem) šířky do 3 m přerušujících svahy, pro urovnání dna silničních a železničních příkopů pro jakoukoliv šířku dna; toto urovnání se oceňuje cenami souboru cen 182 .0-1 Svahování. 3. Urovnání ploch ve sklonu přes 1 : 5 se oceňuje cenami souboru cen 182 . 0-11 Svahování trvalých svahů do projektovaných profilů. 4. Náklady na urovnání dna a stěn při čištění příkopů pozemních komunikací jsou započteny v cenách souborů cen 938 90-2 . Čištění příkopů komunikací v suchu nebo ve vodě části A02 Zemní práce pro objekty oborů 821 až 828. 5. Míru zhutnění určuje projekt. Ceny se zhutněním jsou určeny pro jakoukoliv míru zhutnění. </t>
  </si>
  <si>
    <t>(new_obr_chod+new_sil_obr)*0,5</t>
  </si>
  <si>
    <t>3*0,7+0,8</t>
  </si>
  <si>
    <t>2,5+9,3</t>
  </si>
  <si>
    <t>Součet</t>
  </si>
  <si>
    <t>25</t>
  </si>
  <si>
    <t>182201101</t>
  </si>
  <si>
    <t>Svahování násypů</t>
  </si>
  <si>
    <t>-963293127</t>
  </si>
  <si>
    <t>Svahování trvalých svahů do projektovaných profilů  s potřebným přemístěním výkopku při svahování násypů v jakékoliv hornině</t>
  </si>
  <si>
    <t xml:space="preserve">Poznámka k souboru cen:_x000D_
1. Ceny jsou určeny pro svahování všech nově zřizovaných ploch výkopů nebo násypů ve sklonu přes 1 : 5 a pro úpravu lavic (berem) šířky do 3 m přerušujících svahy, pod jakékoliv zpevnění ploch, pod humusování, drnování apod., pro úpravy dna a stěn silničních a železničních příkopů a pro úpravy dna šířky do 1 m melioračních kanálů a vodotečí. 2. Ceny nelze použít pro urovnání stěn příkopů při čištění; toto urovnání se oceňuje cenami souboru cen 938 90-2 . čištění příkopů komunikací v suchu nebo ve vodě A02 Zemní práce pro objekty oborů 821 až 828. 3. Úprava ploch vodorovných nebo ve sklonu do 1 : 5 s výjimkou ustanovení v poznámce č. 1 se oceňuje cenami souboru cen 181 *0-11 Úprava pláně vyrovnáním výškových rozdílů. </t>
  </si>
  <si>
    <t>Komunikace pozemní</t>
  </si>
  <si>
    <t>26</t>
  </si>
  <si>
    <t>561041111</t>
  </si>
  <si>
    <t>Zřízení podkladu ze zeminy upravené vápnem, cementem, směsnými pojivy tl 300 mm plochy do 1000 m2</t>
  </si>
  <si>
    <t>1314921834</t>
  </si>
  <si>
    <t>Zřízení podkladu ze zeminy upravené hydraulickými pojivy vápnem, cementem nebo směsnými pojivy (materiál ve specifikaci) s rozprostřením, promísením, vlhčením, zhutněním a ošetřením vodou plochy do 1 000 m2, tloušťka po zhutnění přes 250 do 300 mm</t>
  </si>
  <si>
    <t xml:space="preserve">Poznámka k souboru cen:_x000D_
1. Ceny lze použít i v případě, že se vlastnosti zeminy zlepší nakupovaným materiálem, který se oceňuje ve specifikaci. 2. V cenách nejsou započteny náklady na odkop a srovnání zeminy, příp. získání zeminy a rozprostření zeminy do patřičných nivelet a sklonů před úpravou. Tyto práce se oceňují cenami katalogu 800-1 Zemní práce. 3. V cenách nejsou započteny náklady na dodání hydraulických pojiv a přísad; tato dodávka se oceňuje ve specifikaci. Doporučené množství pojiva v % objemové hmotnosti zhutněné zeminy: a) u cen 561 0.-11 pro úpravu vápnem, cementem a směsným i pojivy - vápno, bezprašné vápno ............................2-3 % - cement .......................................................4-6 % - směsná hydraulická pojiva ........................2-5 % b) u cen 561 0.-12 cementem s přísadami na bázi zeolitů a minerálů - cement .......................................................9-14 % - pojiva ...............................................0,09- 0,14 % 4. Předpokládaná objemová hmotnost zeminy je 1 750 kg/m3 . 5. Přesné množství pojiva se stanoví inženýrsko-geologickým průzkumem na základě průkazní zkoušky. 6. Orientační hmotnosti pojiva na 1 m3 zhutněné zeminy je uvedena v příloze č. 5, tabulce č. 1. 7. Hmotnost přidávaného pojiva se nezapočítává do výpočtu přesunu hmot. 8. V cenách nejsou započteny náklady na odstranění překážek nebo objektů. 9. Ceny 561 01-11.. pro tl. vrstvy 150 mm a ceny 561 02-11.. pro tl. vrstvy 200 mm jsou určeny především pro cyklostezky. Doporučené množství pojiva pro cyklostezky je 8-10 % objemové hmotnosti zeminy. </t>
  </si>
  <si>
    <t>27</t>
  </si>
  <si>
    <t>58530171</t>
  </si>
  <si>
    <t>vápno nehašené CL 90-Q pro úpravu zemin bezprašné</t>
  </si>
  <si>
    <t>-1839260857</t>
  </si>
  <si>
    <t>pláň*0,3*35,4/1000</t>
  </si>
  <si>
    <t>28</t>
  </si>
  <si>
    <t>564551111</t>
  </si>
  <si>
    <t>Zřízení podsypu nebo podkladu ze sypaniny tl 150 mm</t>
  </si>
  <si>
    <t>327032061</t>
  </si>
  <si>
    <t>Zřízení podsypu nebo podkladu ze sypaniny  s rozprostřením, vlhčením, a zhutněním, po zhutnění tl. 150 mm</t>
  </si>
  <si>
    <t xml:space="preserve">Poznámka k souboru cen:_x000D_
1. Ceny jsou určeny, jen předepíše-li projekt zřízení podsypu nebo podkladu ze sypaniny ze zemníku nebo z výkopku v trase. 2. V cenách nejsou započteny náklady na získání sypaniny a její přemístění k místu zabudování, které se oceňuje podle ustanovení čl. 3111 Všeobecných podmínek části části A 01 tohoto katalogu. </t>
  </si>
  <si>
    <t>29</t>
  </si>
  <si>
    <t>58337403</t>
  </si>
  <si>
    <t>kamenivo dekorační (kačírek) frakce 16/32</t>
  </si>
  <si>
    <t>-1343898367</t>
  </si>
  <si>
    <t>kačírek*0,15*2,0</t>
  </si>
  <si>
    <t>30</t>
  </si>
  <si>
    <t>564831111</t>
  </si>
  <si>
    <t>Podklad ze štěrkodrtě ŠD tl 100 mm</t>
  </si>
  <si>
    <t>-757595908</t>
  </si>
  <si>
    <t>Podklad ze štěrkodrti ŠD  s rozprostřením a zhutněním, po zhutnění tl. 100 mm</t>
  </si>
  <si>
    <t>new_obr_chod*0,5</t>
  </si>
  <si>
    <t>ZDL_slepec+ZDL_šedá</t>
  </si>
  <si>
    <t>31</t>
  </si>
  <si>
    <t>564851111</t>
  </si>
  <si>
    <t>Podklad ze štěrkodrtě ŠD tl 150 mm</t>
  </si>
  <si>
    <t>1117362649</t>
  </si>
  <si>
    <t>Podklad ze štěrkodrti ŠD  s rozprostřením a zhutněním, po zhutnění tl. 150 mm</t>
  </si>
  <si>
    <t>new_sil_obr*0,5</t>
  </si>
  <si>
    <t>32</t>
  </si>
  <si>
    <t>564861111</t>
  </si>
  <si>
    <t>Podklad ze štěrkodrtě ŠD tl 200 mm</t>
  </si>
  <si>
    <t>-271115285</t>
  </si>
  <si>
    <t>Podklad ze štěrkodrti ŠD  s rozprostřením a zhutněním, po zhutnění tl. 200 mm</t>
  </si>
  <si>
    <t>33</t>
  </si>
  <si>
    <t>565155111</t>
  </si>
  <si>
    <t>Asfaltový beton vrstva podkladní ACP 16 (obalované kamenivo OKS) tl 70 mm š do 3 m</t>
  </si>
  <si>
    <t>-236723404</t>
  </si>
  <si>
    <t>Asfaltový beton vrstva podkladní ACP 16 (obalované kamenivo střednězrnné - OKS)  s rozprostřením a zhutněním v pruhu šířky do 3 m, po zhutnění tl. 70 mm</t>
  </si>
  <si>
    <t xml:space="preserve">Poznámka k souboru cen:_x000D_
1. ČSN EN 13108-1 připouští pro ACP 16 pouze tl. 50 až 80 mm. </t>
  </si>
  <si>
    <t>34</t>
  </si>
  <si>
    <t>567122114</t>
  </si>
  <si>
    <t>Podklad ze směsi stmelené cementem SC C 8/10 (KSC I) tl 150 mm</t>
  </si>
  <si>
    <t>-2091882959</t>
  </si>
  <si>
    <t>Podklad ze směsi stmelené cementem SC bez dilatačních spár, s rozprostřením a zhutněním SC C 8/10 (KSC I), po zhutnění tl. 150 mm</t>
  </si>
  <si>
    <t xml:space="preserve">Poznámka k souboru cen:_x000D_
1. V cenách jsou započteny i náklady na ošetření povrchu podkladu vodou. 2. V cenách 567 1.-4 jsou započteny i náklady postřik proti odpařování vody. 3. V cenách nejsou započteny náklady na: a) příp. postřik, který se oceňuje cenou 919 74-8111 Postřik popř. zdrsnění povrchu cementobetonového krytu nebo podkladu ochrannou emulzí, b) zřízení dilatačních spár a jejich vyplnění; tyto práce se oceňují cenami souborů cen 919 11-1 Řezání dilatačních spár, 919 12-. Těsnění dilatačních spár a 919 13 Vyztužení dilatačních spár. </t>
  </si>
  <si>
    <t>35</t>
  </si>
  <si>
    <t>573191111</t>
  </si>
  <si>
    <t>Postřik infiltrační kationaktivní emulzí v množství 1 kg/m2</t>
  </si>
  <si>
    <t>-226294878</t>
  </si>
  <si>
    <t>Postřik infiltrační kationaktivní emulzí v množství 1,00 kg/m2</t>
  </si>
  <si>
    <t xml:space="preserve">Poznámka k souboru cen:_x000D_
1. V ceně nejsou započteny náklady na popř. projektem předepsané očištění vozovky, které se oceňuje cenou 938 90-8411 Očištění povrchu saponátovým roztokem části C 01 tohoto katalogu. </t>
  </si>
  <si>
    <t>36</t>
  </si>
  <si>
    <t>573211109</t>
  </si>
  <si>
    <t>Postřik živičný spojovací z asfaltu v množství 0,50 kg/m2</t>
  </si>
  <si>
    <t>1305527400</t>
  </si>
  <si>
    <t>Postřik spojovací PS bez posypu kamenivem z asfaltu silničního, v množství 0,50 kg/m2</t>
  </si>
  <si>
    <t>37</t>
  </si>
  <si>
    <t>577144211</t>
  </si>
  <si>
    <t>Asfaltový beton vrstva obrusná ACO 11 (ABS) tř. II tl 50 mm š do 3 m z nemodifikovaného asfaltu</t>
  </si>
  <si>
    <t>508299173</t>
  </si>
  <si>
    <t>Asfaltový beton vrstva obrusná ACO 11 (ABS)  s rozprostřením a se zhutněním z nemodifikovaného asfaltu v pruhu šířky do 3 m tř. II, po zhutnění tl. 50 mm</t>
  </si>
  <si>
    <t xml:space="preserve">Poznámka k souboru cen:_x000D_
1. ČSN EN 13108-1 připouští pro ACO 11 pouze tl. 35 až 50 mm. </t>
  </si>
  <si>
    <t>38</t>
  </si>
  <si>
    <t>596211113</t>
  </si>
  <si>
    <t>Kladení zámkové dlažby komunikací pro pěší tl 60 mm skupiny A pl přes 300 m2</t>
  </si>
  <si>
    <t>-384789004</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</si>
  <si>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přes 300 m2</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</si>
  <si>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 </t>
  </si>
  <si>
    <t>39</t>
  </si>
  <si>
    <t>59245018</t>
  </si>
  <si>
    <t>dlažba skladebná betonová 200x100x60mm přírodní</t>
  </si>
  <si>
    <t>2008173027</t>
  </si>
  <si>
    <t>ZDL_šedá*1,01</t>
  </si>
  <si>
    <t>40</t>
  </si>
  <si>
    <t>59245006</t>
  </si>
  <si>
    <t>dlažba skladebná betonová pro nevidomé 200x100x60mm barevná</t>
  </si>
  <si>
    <t>-1742458724</t>
  </si>
  <si>
    <t>ZDL_slepec*1,01</t>
  </si>
  <si>
    <t>Ostatní konstrukce a práce, bourání</t>
  </si>
  <si>
    <t>41</t>
  </si>
  <si>
    <t>916131213</t>
  </si>
  <si>
    <t>Osazení silničního obrubníku betonového stojatého s boční opěrou do lože z betonu prostého</t>
  </si>
  <si>
    <t>-1434436809</t>
  </si>
  <si>
    <t>Osazení silničního obrubníku betonového se zřízením lože, s vyplněním a zatřením spár cementovou maltou stojatého s boční opěrou z betonu prostého, do lože z betonu prostého</t>
  </si>
  <si>
    <t xml:space="preserve">Poznámka k souboru cen:_x000D_
1. V cenách silničních obrubníků ležatých i stojatých jsou započteny: a) pro osazení do lože z kameniva těženého i náklady na dodání hmot pro lože tl. 80 až 100 mm, b) pro osazení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</si>
  <si>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42</t>
  </si>
  <si>
    <t>59217029</t>
  </si>
  <si>
    <t>obrubník betonový silniční nájezdový 1000x150x150mm</t>
  </si>
  <si>
    <t>-1970865538</t>
  </si>
  <si>
    <t>1,5*1,01</t>
  </si>
  <si>
    <t>43</t>
  </si>
  <si>
    <t>59217030</t>
  </si>
  <si>
    <t>obrubník betonový silniční přechodový 1000x150x150-250mm</t>
  </si>
  <si>
    <t>-185010016</t>
  </si>
  <si>
    <t>2*1,01</t>
  </si>
  <si>
    <t>44</t>
  </si>
  <si>
    <t>916231213</t>
  </si>
  <si>
    <t>Osazení chodníkového obrubníku betonového stojatého s boční opěrou do lože z betonu prostého</t>
  </si>
  <si>
    <t>-2033981083</t>
  </si>
  <si>
    <t>Osazení chodníkového obrubníku betonového se zřízením lože, s vyplněním a zatřením spár cementovou maltou stojatého s boční opěrou z betonu prostého, do lože z betonu prostého</t>
  </si>
  <si>
    <t xml:space="preserve">Poznámka k souboru cen:_x000D_
1.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</si>
  <si>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56,1-3+30,9-1,5+60,2+114,6+111+1+46,8</t>
  </si>
  <si>
    <t>45</t>
  </si>
  <si>
    <t>59217017</t>
  </si>
  <si>
    <t>obrubník betonový chodníkový 1000x100x250mm</t>
  </si>
  <si>
    <t>-625242728</t>
  </si>
  <si>
    <t>new_obr_chod*1,01</t>
  </si>
  <si>
    <t>46</t>
  </si>
  <si>
    <t>919112212</t>
  </si>
  <si>
    <t>Řezání spár pro vytvoření komůrky š 10 mm hl 20 mm pro těsnící zálivku v živičném krytu</t>
  </si>
  <si>
    <t>1591441745</t>
  </si>
  <si>
    <t>Řezání dilatačních spár v živičném krytu  vytvoření komůrky pro těsnící zálivku šířky 10 mm, hloubky 20 mm</t>
  </si>
  <si>
    <t xml:space="preserve">Poznámka k souboru cen:_x000D_
1. V cenách jsou započteny i náklady na vyčištění spár po řezání. </t>
  </si>
  <si>
    <t>47</t>
  </si>
  <si>
    <t>919122111</t>
  </si>
  <si>
    <t>Těsnění spár zálivkou za tepla pro komůrky š 10 mm hl 20 mm s těsnicím profilem</t>
  </si>
  <si>
    <t>-3432317</t>
  </si>
  <si>
    <t>Utěsnění dilatačních spár zálivkou za tepla  v cementobetonovém nebo živičném krytu včetně adhezního nátěru s těsnicím profilem pod zálivkou, pro komůrky šířky 10 mm, hloubky 20 mm</t>
  </si>
  <si>
    <t xml:space="preserve">Poznámka k souboru cen:_x000D_
1. V cenách jsou započteny i náklady na vyčištění spár před těsněním a zalitím a náklady na impregnaci, těsnění a zalití spár včetně dodání hmot. </t>
  </si>
  <si>
    <t>48</t>
  </si>
  <si>
    <t>919735111</t>
  </si>
  <si>
    <t>Řezání stávajícího živičného krytu hl do 50 mm</t>
  </si>
  <si>
    <t>-675574072</t>
  </si>
  <si>
    <t>Řezání stávajícího živičného krytu nebo podkladu  hloubky do 50 mm</t>
  </si>
  <si>
    <t xml:space="preserve">Poznámka k souboru cen:_x000D_
1. V cenách jsou započteny i náklady na spotřebu vody. </t>
  </si>
  <si>
    <t>3,5+12,2</t>
  </si>
  <si>
    <t>997</t>
  </si>
  <si>
    <t>Přesun sutě</t>
  </si>
  <si>
    <t>49</t>
  </si>
  <si>
    <t>997221551</t>
  </si>
  <si>
    <t>Vodorovná doprava suti ze sypkých materiálů do 1 km</t>
  </si>
  <si>
    <t>1539564049</t>
  </si>
  <si>
    <t>Vodorovná doprava suti  bez naložení, ale se složením a s hrubým urovnáním ze sypkých materiálů, na vzdálenost do 1 km</t>
  </si>
  <si>
    <t xml:space="preserve">Poznámka k souboru cen:_x000D_
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 každém úseku samostatně. 3. Ceny 997 22-155 jsou určeny pro sypký materiál, např. kamenivo a hmoty kamenitého charakteru stmelené vápnem, cementem nebo živicí. 4. Ceny 997 22-156 jsou určeny pro drobný kusový materiál (dlažební kostky, lomový kámen). </t>
  </si>
  <si>
    <t>50</t>
  </si>
  <si>
    <t>997221559</t>
  </si>
  <si>
    <t>Příplatek ZKD 1 km u vodorovné dopravy suti ze sypkých materiálů</t>
  </si>
  <si>
    <t>-285147785</t>
  </si>
  <si>
    <t>Vodorovná doprava suti  bez naložení, ale se složením a s hrubým urovnáním Příplatek k ceně za každý další i započatý 1 km přes 1 km</t>
  </si>
  <si>
    <t>237,606*5+2,42</t>
  </si>
  <si>
    <t>51</t>
  </si>
  <si>
    <t>94620001</t>
  </si>
  <si>
    <t>poplatek za uložení stavebního odpadu zeminy a kamení  zatříděného kódem 170 504</t>
  </si>
  <si>
    <t>-1728686004</t>
  </si>
  <si>
    <t>115,23+4,84</t>
  </si>
  <si>
    <t>52</t>
  </si>
  <si>
    <t>94620002</t>
  </si>
  <si>
    <t>poplatek za uložení stavebního odpadu betonového zatříděného kódem 170 101</t>
  </si>
  <si>
    <t>-841508837</t>
  </si>
  <si>
    <t>97,946+0,718+16,453</t>
  </si>
  <si>
    <t>53</t>
  </si>
  <si>
    <t>94620004</t>
  </si>
  <si>
    <t>poplatek za uložení stavebního odpadu z asfaltových směsí bez obsahu dehtu zatříděného kódem 170 302</t>
  </si>
  <si>
    <t>748184357</t>
  </si>
  <si>
    <t>998</t>
  </si>
  <si>
    <t>Přesun hmot</t>
  </si>
  <si>
    <t>54</t>
  </si>
  <si>
    <t>998223011</t>
  </si>
  <si>
    <t>Přesun hmot pro pozemní komunikace s krytem dlážděným</t>
  </si>
  <si>
    <t>-362072285</t>
  </si>
  <si>
    <t>Přesun hmot pro pozemní komunikace s krytem dlážděným  dopravní vzdálenost do 200 m jakékoliv délky objektu</t>
  </si>
  <si>
    <t>VRN</t>
  </si>
  <si>
    <t>Vedlejší rozpočtové náklady</t>
  </si>
  <si>
    <t>55</t>
  </si>
  <si>
    <t>01110300R</t>
  </si>
  <si>
    <t>Geologický průzkum - zjištění hutnitelnosti podložní zeminy</t>
  </si>
  <si>
    <t>Kč</t>
  </si>
  <si>
    <t>1024</t>
  </si>
  <si>
    <t>-1251514183</t>
  </si>
  <si>
    <t>Průzkumné, geodetické a projektové práce průzkumné práce geotechnický průzkum Geologický průzkum - zjištění hutnitelnosti podložní zeminy</t>
  </si>
  <si>
    <t>56</t>
  </si>
  <si>
    <t>03440300R</t>
  </si>
  <si>
    <t>Mont. a demont. přechod. značení, vč. pronájmu, staveniště</t>
  </si>
  <si>
    <t>měsíc</t>
  </si>
  <si>
    <t>-2050094520</t>
  </si>
  <si>
    <t>VRN1</t>
  </si>
  <si>
    <t>Průzkumné, geodetické a projektové práce</t>
  </si>
  <si>
    <t>57</t>
  </si>
  <si>
    <t>012103000</t>
  </si>
  <si>
    <t>Geodetické práce před výstavbou</t>
  </si>
  <si>
    <t>…</t>
  </si>
  <si>
    <t>-1421430268</t>
  </si>
  <si>
    <t>58</t>
  </si>
  <si>
    <t>012203000</t>
  </si>
  <si>
    <t>Geodetické práce při provádění stavby</t>
  </si>
  <si>
    <t>1379289904</t>
  </si>
  <si>
    <t>59</t>
  </si>
  <si>
    <t>012303000</t>
  </si>
  <si>
    <t>Geodetické práce po výstavbě</t>
  </si>
  <si>
    <t>979135596</t>
  </si>
  <si>
    <t>60</t>
  </si>
  <si>
    <t>01320300R</t>
  </si>
  <si>
    <t>Fotodokumentace stavenistě před zahájením stavebních prací</t>
  </si>
  <si>
    <t>748234998</t>
  </si>
  <si>
    <t>Průzkumné, geodetické a projektové práce projektové práce dokumentace stavby (výkresová a textová) Fotodokumentace stavenistě před zahájením stavebních prací</t>
  </si>
  <si>
    <t>61</t>
  </si>
  <si>
    <t>013244000</t>
  </si>
  <si>
    <t>Dokumentace pro provádění stavby</t>
  </si>
  <si>
    <t>-1883504097</t>
  </si>
  <si>
    <t>62</t>
  </si>
  <si>
    <t>013254000</t>
  </si>
  <si>
    <t>Dokumentace skutečného provedení stavby</t>
  </si>
  <si>
    <t>1164300065</t>
  </si>
  <si>
    <t>VRN3</t>
  </si>
  <si>
    <t>Zařízení staveniště</t>
  </si>
  <si>
    <t>63</t>
  </si>
  <si>
    <t>030001000</t>
  </si>
  <si>
    <t>1633262479</t>
  </si>
  <si>
    <t>64</t>
  </si>
  <si>
    <t>034103000</t>
  </si>
  <si>
    <t>Oplocení staveniště</t>
  </si>
  <si>
    <t>-558947053</t>
  </si>
  <si>
    <t>65</t>
  </si>
  <si>
    <t>039002000</t>
  </si>
  <si>
    <t>Zrušení zařízení staveniště</t>
  </si>
  <si>
    <t>781551607</t>
  </si>
  <si>
    <t>VRN4</t>
  </si>
  <si>
    <t>Inženýrská činnost</t>
  </si>
  <si>
    <t>66</t>
  </si>
  <si>
    <t>04319400x</t>
  </si>
  <si>
    <t>Zkouška únosnosti zemní pláně</t>
  </si>
  <si>
    <t>Ks</t>
  </si>
  <si>
    <t>1874034834</t>
  </si>
  <si>
    <t>Inženýrská činnost zkoušky a ostatní měření zkoušky Zkouška únosnosti zemní pláně</t>
  </si>
  <si>
    <t>VRN9</t>
  </si>
  <si>
    <t>Ostatní náklady</t>
  </si>
  <si>
    <t>67</t>
  </si>
  <si>
    <t>09000100R</t>
  </si>
  <si>
    <t>Vytýčení inženýrských sítí před zahájením výstavby (v průběhu výstavby)</t>
  </si>
  <si>
    <t>269060017</t>
  </si>
  <si>
    <t>Základní rozdělení průvodních činností a nákladů Vytýčení inženýrských sítí před zahájením výstavby (v průběhu výstavby)</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</si>
</sst>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33">
    <font>
      <sz val="8"/>
      <name val="Arial CE"/>
      <family val="2"/>
    </font>
    <font>
      <sz val="8"/>
      <color rgb="FF969696"/>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8"/>
      <name val="Arial CE"/>
    </font>
    <font>
      <sz val="12"/>
      <color rgb="FF969696"/>
      <name val="Arial CE"/>
    </font>
    <font>
      <sz val="9"/>
      <name val="Arial CE"/>
    </font>
    <font>
      <sz val="9"/>
      <color rgb="FF969696"/>
      <name val="Arial CE"/>
    </font>
    <font>
      <b/>
      <sz val="12"/>
      <color rgb="FF960000"/>
      <name val="Arial CE"/>
    </font>
    <font>
      <sz val="18"/>
      <color theme="10"/>
      <name val="Wingdings 2"/>
    </font>
    <font>
      <b/>
      <sz val="11"/>
      <color rgb="FF003366"/>
      <name val="Arial CE"/>
    </font>
    <font>
      <sz val="11"/>
      <color rgb="FF003366"/>
      <name val="Arial CE"/>
    </font>
    <font>
      <sz val="11"/>
      <color rgb="FF969696"/>
      <name val="Arial CE"/>
    </font>
    <font>
      <sz val="8"/>
      <color rgb="FF000000"/>
      <name val="Arial CE"/>
    </font>
    <font>
      <b/>
      <sz val="12"/>
      <color rgb="FF800000"/>
      <name val="Arial CE"/>
    </font>
    <font>
      <sz val="8"/>
      <color rgb="FF960000"/>
      <name val="Arial CE"/>
    </font>
    <font>
      <sz val="7"/>
      <color rgb="FF969696"/>
      <name val="Arial CE"/>
    </font>
    <font>
      <sz val="7"/>
      <name val="Arial CE"/>
    </font>
    <font>
      <i/>
      <sz val="7"/>
      <color rgb="FF969696"/>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2" fillId="0" borderId="0" applyNumberFormat="0" applyFill="0" applyBorder="0" applyAlignment="0" applyProtection="0"/>
  </cellStyleXfs>
  <cellXfs count="263">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1" fillId="0" borderId="0" xfId="0" applyFont="1" applyAlignment="1" applyProtection="1">
      <alignment horizontal="left" vertical="center"/>
    </xf>
    <xf numFmtId="0" fontId="12" fillId="0" borderId="0" xfId="0" applyFont="1" applyAlignment="1">
      <alignment horizontal="left" vertical="center"/>
    </xf>
    <xf numFmtId="0" fontId="13" fillId="0" borderId="0" xfId="0" applyFont="1" applyAlignment="1">
      <alignment horizontal="left" vertical="center"/>
    </xf>
    <xf numFmtId="0" fontId="1" fillId="0" borderId="0" xfId="0" applyFont="1" applyAlignment="1" applyProtection="1">
      <alignment horizontal="left" vertical="top"/>
    </xf>
    <xf numFmtId="0" fontId="0" fillId="0" borderId="0" xfId="0" applyFont="1" applyAlignment="1" applyProtection="1">
      <alignment horizontal="left" vertical="center"/>
    </xf>
    <xf numFmtId="0" fontId="2" fillId="0" borderId="0" xfId="0" applyFont="1" applyAlignment="1" applyProtection="1">
      <alignment horizontal="left" vertical="top"/>
    </xf>
    <xf numFmtId="0" fontId="1" fillId="0" borderId="0" xfId="0" applyFont="1" applyAlignment="1" applyProtection="1">
      <alignment horizontal="left" vertical="center"/>
    </xf>
    <xf numFmtId="0" fontId="0" fillId="2" borderId="0" xfId="0" applyFont="1" applyFill="1" applyAlignment="1" applyProtection="1">
      <alignment horizontal="left" vertical="center"/>
      <protection locked="0"/>
    </xf>
    <xf numFmtId="49" fontId="0" fillId="2" borderId="0" xfId="0" applyNumberFormat="1" applyFont="1" applyFill="1" applyAlignment="1" applyProtection="1">
      <alignment horizontal="left" vertical="center"/>
      <protection locked="0"/>
    </xf>
    <xf numFmtId="0" fontId="0" fillId="0" borderId="0" xfId="0" applyFont="1" applyAlignment="1" applyProtection="1">
      <alignment horizontal="left" vertical="center" wrapText="1"/>
    </xf>
    <xf numFmtId="0" fontId="0" fillId="0" borderId="4" xfId="0" applyBorder="1" applyProtection="1"/>
    <xf numFmtId="0" fontId="0" fillId="0" borderId="3" xfId="0" applyFont="1" applyBorder="1" applyAlignment="1" applyProtection="1">
      <alignment vertical="center"/>
    </xf>
    <xf numFmtId="0" fontId="0" fillId="0" borderId="0" xfId="0" applyFont="1" applyAlignment="1" applyProtection="1">
      <alignment vertical="center"/>
    </xf>
    <xf numFmtId="0" fontId="15"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3"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3" fillId="3" borderId="7" xfId="0" applyFont="1" applyFill="1" applyBorder="1" applyAlignment="1" applyProtection="1">
      <alignment horizontal="center"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horizontal="left" vertical="center"/>
    </xf>
    <xf numFmtId="0" fontId="2" fillId="0" borderId="0" xfId="0" applyFont="1" applyAlignment="1" applyProtection="1">
      <alignment vertical="center"/>
    </xf>
    <xf numFmtId="0" fontId="2" fillId="0" borderId="3" xfId="0" applyFont="1" applyBorder="1" applyAlignment="1">
      <alignment vertical="center"/>
    </xf>
    <xf numFmtId="0" fontId="16" fillId="0" borderId="0" xfId="0" applyFont="1" applyAlignment="1" applyProtection="1">
      <alignment vertical="center"/>
    </xf>
    <xf numFmtId="165" fontId="0" fillId="0" borderId="0" xfId="0" applyNumberFormat="1" applyFont="1" applyAlignment="1" applyProtection="1">
      <alignment horizontal="left" vertical="center"/>
    </xf>
    <xf numFmtId="0" fontId="0" fillId="0" borderId="12" xfId="0" applyFont="1" applyBorder="1" applyAlignment="1">
      <alignment vertical="center"/>
    </xf>
    <xf numFmtId="0" fontId="0" fillId="0" borderId="13" xfId="0" applyFont="1"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18" fillId="4" borderId="0" xfId="0" applyFont="1" applyFill="1" applyAlignment="1" applyProtection="1">
      <alignment horizontal="center" vertical="center"/>
    </xf>
    <xf numFmtId="0" fontId="19" fillId="0" borderId="16" xfId="0" applyFont="1" applyBorder="1" applyAlignment="1" applyProtection="1">
      <alignment horizontal="center" vertical="center" wrapText="1"/>
    </xf>
    <xf numFmtId="0" fontId="19" fillId="0" borderId="17" xfId="0" applyFont="1" applyBorder="1" applyAlignment="1" applyProtection="1">
      <alignment horizontal="center" vertical="center" wrapText="1"/>
    </xf>
    <xf numFmtId="0" fontId="19"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3" fillId="0" borderId="3" xfId="0" applyFont="1" applyBorder="1" applyAlignment="1" applyProtection="1">
      <alignment vertical="center"/>
    </xf>
    <xf numFmtId="0" fontId="20" fillId="0" borderId="0" xfId="0" applyFont="1" applyAlignment="1" applyProtection="1">
      <alignment horizontal="left" vertical="center"/>
    </xf>
    <xf numFmtId="0" fontId="20" fillId="0" borderId="0" xfId="0" applyFont="1" applyAlignment="1" applyProtection="1">
      <alignment vertical="center"/>
    </xf>
    <xf numFmtId="4" fontId="20" fillId="0" borderId="0" xfId="0" applyNumberFormat="1" applyFont="1" applyAlignment="1" applyProtection="1">
      <alignment vertical="center"/>
    </xf>
    <xf numFmtId="0" fontId="3" fillId="0" borderId="0" xfId="0" applyFont="1" applyAlignment="1" applyProtection="1">
      <alignment horizontal="center" vertical="center"/>
    </xf>
    <xf numFmtId="0" fontId="3" fillId="0" borderId="3" xfId="0" applyFont="1" applyBorder="1" applyAlignment="1">
      <alignment vertical="center"/>
    </xf>
    <xf numFmtId="4" fontId="17" fillId="0" borderId="14" xfId="0" applyNumberFormat="1" applyFont="1" applyBorder="1" applyAlignment="1" applyProtection="1">
      <alignment vertical="center"/>
    </xf>
    <xf numFmtId="4" fontId="17" fillId="0" borderId="0" xfId="0" applyNumberFormat="1" applyFont="1" applyBorder="1" applyAlignment="1" applyProtection="1">
      <alignment vertical="center"/>
    </xf>
    <xf numFmtId="166" fontId="17" fillId="0" borderId="0" xfId="0" applyNumberFormat="1" applyFont="1" applyBorder="1" applyAlignment="1" applyProtection="1">
      <alignment vertical="center"/>
    </xf>
    <xf numFmtId="4" fontId="17" fillId="0" borderId="15" xfId="0" applyNumberFormat="1" applyFont="1" applyBorder="1" applyAlignment="1" applyProtection="1">
      <alignment vertical="center"/>
    </xf>
    <xf numFmtId="0" fontId="3" fillId="0" borderId="0" xfId="0" applyFont="1" applyAlignment="1">
      <alignment horizontal="left" vertical="center"/>
    </xf>
    <xf numFmtId="0" fontId="21" fillId="0" borderId="0" xfId="1" applyFont="1" applyAlignment="1">
      <alignment horizontal="center" vertical="center"/>
    </xf>
    <xf numFmtId="0" fontId="4" fillId="0" borderId="3" xfId="0" applyFont="1" applyBorder="1" applyAlignment="1" applyProtection="1">
      <alignment vertical="center"/>
    </xf>
    <xf numFmtId="0" fontId="22" fillId="0" borderId="0" xfId="0" applyFont="1" applyAlignment="1" applyProtection="1">
      <alignment vertical="center"/>
    </xf>
    <xf numFmtId="0" fontId="23" fillId="0" borderId="0" xfId="0" applyFont="1" applyAlignment="1" applyProtection="1">
      <alignment vertical="center"/>
    </xf>
    <xf numFmtId="0" fontId="2" fillId="0" borderId="0" xfId="0" applyFont="1" applyAlignment="1" applyProtection="1">
      <alignment horizontal="center" vertical="center"/>
    </xf>
    <xf numFmtId="0" fontId="4" fillId="0" borderId="3" xfId="0" applyFont="1" applyBorder="1" applyAlignment="1">
      <alignment vertical="center"/>
    </xf>
    <xf numFmtId="4" fontId="24" fillId="0" borderId="19" xfId="0" applyNumberFormat="1" applyFont="1" applyBorder="1" applyAlignment="1" applyProtection="1">
      <alignment vertical="center"/>
    </xf>
    <xf numFmtId="4" fontId="24" fillId="0" borderId="20" xfId="0" applyNumberFormat="1" applyFont="1" applyBorder="1" applyAlignment="1" applyProtection="1">
      <alignment vertical="center"/>
    </xf>
    <xf numFmtId="166" fontId="24" fillId="0" borderId="20" xfId="0" applyNumberFormat="1" applyFont="1" applyBorder="1" applyAlignment="1" applyProtection="1">
      <alignment vertical="center"/>
    </xf>
    <xf numFmtId="4" fontId="24" fillId="0" borderId="21" xfId="0" applyNumberFormat="1" applyFont="1" applyBorder="1" applyAlignment="1" applyProtection="1">
      <alignment vertical="center"/>
    </xf>
    <xf numFmtId="0" fontId="4" fillId="0" borderId="0" xfId="0" applyFont="1" applyAlignment="1">
      <alignment horizontal="left" vertical="center"/>
    </xf>
    <xf numFmtId="0" fontId="0" fillId="0" borderId="0" xfId="0" applyProtection="1">
      <protection locked="0"/>
    </xf>
    <xf numFmtId="0" fontId="25" fillId="0" borderId="0" xfId="0" applyFont="1" applyAlignment="1">
      <alignment horizontal="left" vertical="center"/>
    </xf>
    <xf numFmtId="0" fontId="0" fillId="0" borderId="1" xfId="0" applyBorder="1"/>
    <xf numFmtId="0" fontId="0" fillId="0" borderId="2" xfId="0" applyBorder="1"/>
    <xf numFmtId="0" fontId="0" fillId="0" borderId="2" xfId="0" applyBorder="1" applyProtection="1">
      <protection locked="0"/>
    </xf>
    <xf numFmtId="0" fontId="11" fillId="0" borderId="0" xfId="0" applyFont="1" applyAlignment="1">
      <alignment horizontal="left" vertical="center"/>
    </xf>
    <xf numFmtId="0" fontId="1" fillId="0" borderId="0" xfId="0" applyFont="1" applyAlignment="1">
      <alignment horizontal="left" vertical="center"/>
    </xf>
    <xf numFmtId="0" fontId="0" fillId="0" borderId="0" xfId="0" applyFont="1" applyAlignment="1" applyProtection="1">
      <alignment vertical="center"/>
      <protection locked="0"/>
    </xf>
    <xf numFmtId="0" fontId="1" fillId="0" borderId="0" xfId="0" applyFont="1" applyAlignment="1" applyProtection="1">
      <alignment horizontal="left" vertical="center"/>
      <protection locked="0"/>
    </xf>
    <xf numFmtId="165" fontId="0" fillId="0" borderId="0" xfId="0" applyNumberFormat="1" applyFont="1" applyAlignment="1">
      <alignment horizontal="left" vertical="center"/>
    </xf>
    <xf numFmtId="0" fontId="0" fillId="0" borderId="3" xfId="0" applyFont="1" applyBorder="1" applyAlignment="1">
      <alignment vertical="center" wrapText="1"/>
    </xf>
    <xf numFmtId="0" fontId="0" fillId="0" borderId="0" xfId="0" applyFont="1" applyAlignment="1" applyProtection="1">
      <alignment vertical="center" wrapText="1"/>
      <protection locked="0"/>
    </xf>
    <xf numFmtId="0" fontId="0" fillId="0" borderId="12" xfId="0" applyFont="1" applyBorder="1" applyAlignment="1" applyProtection="1">
      <alignment vertical="center"/>
      <protection locked="0"/>
    </xf>
    <xf numFmtId="0" fontId="15" fillId="0" borderId="0" xfId="0" applyFont="1" applyAlignment="1">
      <alignment horizontal="left" vertical="center"/>
    </xf>
    <xf numFmtId="4" fontId="20"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3" fillId="4" borderId="6" xfId="0" applyFont="1" applyFill="1" applyBorder="1" applyAlignment="1">
      <alignment horizontal="left" vertical="center"/>
    </xf>
    <xf numFmtId="0" fontId="0" fillId="4" borderId="7" xfId="0" applyFont="1" applyFill="1" applyBorder="1" applyAlignment="1">
      <alignment vertical="center"/>
    </xf>
    <xf numFmtId="0" fontId="3" fillId="4" borderId="7" xfId="0" applyFont="1" applyFill="1" applyBorder="1" applyAlignment="1">
      <alignment horizontal="right" vertical="center"/>
    </xf>
    <xf numFmtId="0" fontId="3" fillId="4" borderId="7" xfId="0" applyFont="1" applyFill="1" applyBorder="1" applyAlignment="1">
      <alignment horizontal="center" vertical="center"/>
    </xf>
    <xf numFmtId="0" fontId="0" fillId="4" borderId="7" xfId="0" applyFont="1" applyFill="1" applyBorder="1" applyAlignment="1" applyProtection="1">
      <alignment vertical="center"/>
      <protection locked="0"/>
    </xf>
    <xf numFmtId="4" fontId="3" fillId="4" borderId="7" xfId="0" applyNumberFormat="1" applyFont="1" applyFill="1" applyBorder="1" applyAlignment="1">
      <alignment vertical="center"/>
    </xf>
    <xf numFmtId="0" fontId="0" fillId="4" borderId="8" xfId="0" applyFont="1" applyFill="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0"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18"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18" fillId="4" borderId="0" xfId="0" applyFont="1" applyFill="1" applyAlignment="1" applyProtection="1">
      <alignment horizontal="right" vertical="center"/>
    </xf>
    <xf numFmtId="0" fontId="26" fillId="0" borderId="0" xfId="0" applyFont="1" applyAlignment="1" applyProtection="1">
      <alignment horizontal="left" vertical="center"/>
    </xf>
    <xf numFmtId="0" fontId="5" fillId="0" borderId="3" xfId="0" applyFont="1" applyBorder="1" applyAlignment="1" applyProtection="1">
      <alignment vertical="center"/>
    </xf>
    <xf numFmtId="0" fontId="5" fillId="0" borderId="0" xfId="0" applyFont="1" applyAlignment="1" applyProtection="1">
      <alignment vertical="center"/>
    </xf>
    <xf numFmtId="0" fontId="5" fillId="0" borderId="20" xfId="0" applyFont="1" applyBorder="1" applyAlignment="1" applyProtection="1">
      <alignment horizontal="left" vertical="center"/>
    </xf>
    <xf numFmtId="0" fontId="5" fillId="0" borderId="20" xfId="0" applyFont="1" applyBorder="1" applyAlignment="1" applyProtection="1">
      <alignment vertical="center"/>
    </xf>
    <xf numFmtId="0" fontId="5" fillId="0" borderId="20" xfId="0" applyFont="1" applyBorder="1" applyAlignment="1" applyProtection="1">
      <alignment vertical="center"/>
      <protection locked="0"/>
    </xf>
    <xf numFmtId="4" fontId="5" fillId="0" borderId="20" xfId="0" applyNumberFormat="1" applyFont="1" applyBorder="1" applyAlignment="1" applyProtection="1">
      <alignment vertical="center"/>
    </xf>
    <xf numFmtId="0" fontId="5" fillId="0" borderId="3" xfId="0" applyFont="1" applyBorder="1" applyAlignment="1">
      <alignmen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0" fillId="0" borderId="3" xfId="0" applyFont="1" applyBorder="1" applyAlignment="1" applyProtection="1">
      <alignment horizontal="center" vertical="center" wrapText="1"/>
    </xf>
    <xf numFmtId="0" fontId="18" fillId="4" borderId="16" xfId="0" applyFont="1" applyFill="1" applyBorder="1" applyAlignment="1" applyProtection="1">
      <alignment horizontal="center" vertical="center" wrapText="1"/>
    </xf>
    <xf numFmtId="0" fontId="18" fillId="4" borderId="17" xfId="0" applyFont="1" applyFill="1" applyBorder="1" applyAlignment="1" applyProtection="1">
      <alignment horizontal="center" vertical="center" wrapText="1"/>
    </xf>
    <xf numFmtId="0" fontId="18" fillId="4" borderId="17" xfId="0" applyFont="1" applyFill="1" applyBorder="1" applyAlignment="1" applyProtection="1">
      <alignment horizontal="center" vertical="center" wrapText="1"/>
      <protection locked="0"/>
    </xf>
    <xf numFmtId="0" fontId="18" fillId="4" borderId="18" xfId="0" applyFont="1" applyFill="1" applyBorder="1" applyAlignment="1" applyProtection="1">
      <alignment horizontal="center" vertical="center" wrapText="1"/>
    </xf>
    <xf numFmtId="0" fontId="0" fillId="0" borderId="3" xfId="0" applyFont="1" applyBorder="1" applyAlignment="1">
      <alignment horizontal="center" vertical="center" wrapText="1"/>
    </xf>
    <xf numFmtId="4" fontId="20" fillId="0" borderId="0" xfId="0" applyNumberFormat="1" applyFont="1" applyAlignment="1" applyProtection="1"/>
    <xf numFmtId="166" fontId="27" fillId="0" borderId="12" xfId="0" applyNumberFormat="1" applyFont="1" applyBorder="1" applyAlignment="1" applyProtection="1"/>
    <xf numFmtId="166" fontId="27" fillId="0" borderId="13" xfId="0" applyNumberFormat="1" applyFont="1" applyBorder="1" applyAlignment="1" applyProtection="1"/>
    <xf numFmtId="4" fontId="16" fillId="0" borderId="0" xfId="0" applyNumberFormat="1" applyFont="1" applyAlignment="1">
      <alignment vertical="center"/>
    </xf>
    <xf numFmtId="0" fontId="7" fillId="0" borderId="3"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3" xfId="0" applyFont="1" applyBorder="1" applyAlignment="1"/>
    <xf numFmtId="0" fontId="7" fillId="0" borderId="14"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5"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0" fillId="0" borderId="22" xfId="0" applyFont="1" applyBorder="1" applyAlignment="1" applyProtection="1">
      <alignment horizontal="center" vertical="center"/>
    </xf>
    <xf numFmtId="49" fontId="0" fillId="0" borderId="22" xfId="0" applyNumberFormat="1" applyFont="1" applyBorder="1" applyAlignment="1" applyProtection="1">
      <alignment horizontal="left" vertical="center" wrapText="1"/>
    </xf>
    <xf numFmtId="0" fontId="0" fillId="0" borderId="22" xfId="0" applyFont="1" applyBorder="1" applyAlignment="1" applyProtection="1">
      <alignment horizontal="left" vertical="center" wrapText="1"/>
    </xf>
    <xf numFmtId="0" fontId="0" fillId="0" borderId="22" xfId="0" applyFont="1" applyBorder="1" applyAlignment="1" applyProtection="1">
      <alignment horizontal="center" vertical="center" wrapText="1"/>
    </xf>
    <xf numFmtId="167" fontId="0" fillId="0" borderId="22" xfId="0" applyNumberFormat="1" applyFont="1" applyBorder="1" applyAlignment="1" applyProtection="1">
      <alignment vertical="center"/>
    </xf>
    <xf numFmtId="4" fontId="0" fillId="2" borderId="22" xfId="0" applyNumberFormat="1" applyFont="1" applyFill="1" applyBorder="1" applyAlignment="1" applyProtection="1">
      <alignment vertical="center"/>
      <protection locked="0"/>
    </xf>
    <xf numFmtId="4" fontId="0" fillId="0" borderId="22" xfId="0" applyNumberFormat="1" applyFont="1" applyBorder="1" applyAlignment="1" applyProtection="1">
      <alignment vertical="center"/>
    </xf>
    <xf numFmtId="0" fontId="1" fillId="2" borderId="14"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5" xfId="0" applyNumberFormat="1" applyFont="1" applyBorder="1" applyAlignment="1" applyProtection="1">
      <alignment vertical="center"/>
    </xf>
    <xf numFmtId="4" fontId="0" fillId="0" borderId="0" xfId="0" applyNumberFormat="1" applyFont="1" applyAlignment="1">
      <alignment vertical="center"/>
    </xf>
    <xf numFmtId="0" fontId="28" fillId="0" borderId="0" xfId="0" applyFont="1" applyAlignment="1" applyProtection="1">
      <alignment horizontal="left" vertical="center"/>
    </xf>
    <xf numFmtId="0" fontId="29" fillId="0" borderId="0" xfId="0" applyFont="1" applyAlignment="1" applyProtection="1">
      <alignment horizontal="left" vertical="center" wrapText="1"/>
    </xf>
    <xf numFmtId="0" fontId="0" fillId="0" borderId="14" xfId="0" applyFont="1" applyBorder="1" applyAlignment="1" applyProtection="1">
      <alignment vertical="center"/>
    </xf>
    <xf numFmtId="0" fontId="30" fillId="0" borderId="0" xfId="0" applyFont="1" applyAlignment="1" applyProtection="1">
      <alignment vertical="center" wrapText="1"/>
    </xf>
    <xf numFmtId="0" fontId="8" fillId="0" borderId="3"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8" fillId="0" borderId="0" xfId="0" applyFont="1" applyAlignment="1" applyProtection="1">
      <alignment vertical="center"/>
      <protection locked="0"/>
    </xf>
    <xf numFmtId="0" fontId="8" fillId="0" borderId="3" xfId="0" applyFont="1" applyBorder="1" applyAlignment="1">
      <alignment vertical="center"/>
    </xf>
    <xf numFmtId="0" fontId="8" fillId="0" borderId="14" xfId="0" applyFont="1" applyBorder="1" applyAlignment="1" applyProtection="1">
      <alignment vertical="center"/>
    </xf>
    <xf numFmtId="0" fontId="8" fillId="0" borderId="0" xfId="0" applyFont="1" applyBorder="1" applyAlignment="1" applyProtection="1">
      <alignment vertical="center"/>
    </xf>
    <xf numFmtId="0" fontId="8" fillId="0" borderId="15" xfId="0" applyFont="1" applyBorder="1" applyAlignment="1" applyProtection="1">
      <alignment vertical="center"/>
    </xf>
    <xf numFmtId="0" fontId="8" fillId="0" borderId="0" xfId="0" applyFont="1" applyAlignment="1">
      <alignment horizontal="left" vertical="center"/>
    </xf>
    <xf numFmtId="0" fontId="31" fillId="0" borderId="22" xfId="0" applyFont="1" applyBorder="1" applyAlignment="1" applyProtection="1">
      <alignment horizontal="center" vertical="center"/>
    </xf>
    <xf numFmtId="49" fontId="31" fillId="0" borderId="22" xfId="0" applyNumberFormat="1" applyFont="1" applyBorder="1" applyAlignment="1" applyProtection="1">
      <alignment horizontal="left" vertical="center" wrapText="1"/>
    </xf>
    <xf numFmtId="0" fontId="31" fillId="0" borderId="22" xfId="0" applyFont="1" applyBorder="1" applyAlignment="1" applyProtection="1">
      <alignment horizontal="left" vertical="center" wrapText="1"/>
    </xf>
    <xf numFmtId="0" fontId="31" fillId="0" borderId="22" xfId="0" applyFont="1" applyBorder="1" applyAlignment="1" applyProtection="1">
      <alignment horizontal="center" vertical="center" wrapText="1"/>
    </xf>
    <xf numFmtId="167" fontId="31" fillId="0" borderId="22" xfId="0" applyNumberFormat="1" applyFont="1" applyBorder="1" applyAlignment="1" applyProtection="1">
      <alignment vertical="center"/>
    </xf>
    <xf numFmtId="4" fontId="31" fillId="2" borderId="22" xfId="0" applyNumberFormat="1" applyFont="1" applyFill="1" applyBorder="1" applyAlignment="1" applyProtection="1">
      <alignment vertical="center"/>
      <protection locked="0"/>
    </xf>
    <xf numFmtId="4" fontId="31" fillId="0" borderId="22" xfId="0" applyNumberFormat="1" applyFont="1" applyBorder="1" applyAlignment="1" applyProtection="1">
      <alignment vertical="center"/>
    </xf>
    <xf numFmtId="0" fontId="31" fillId="0" borderId="3" xfId="0" applyFont="1" applyBorder="1" applyAlignment="1">
      <alignment vertical="center"/>
    </xf>
    <xf numFmtId="0" fontId="31" fillId="2" borderId="14" xfId="0" applyFont="1" applyFill="1" applyBorder="1" applyAlignment="1" applyProtection="1">
      <alignment horizontal="left" vertical="center"/>
      <protection locked="0"/>
    </xf>
    <xf numFmtId="0" fontId="31" fillId="0" borderId="0" xfId="0" applyFont="1" applyBorder="1" applyAlignment="1" applyProtection="1">
      <alignment horizontal="center"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0" fillId="0" borderId="19" xfId="0" applyFont="1"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164" fontId="1" fillId="0" borderId="0" xfId="0" applyNumberFormat="1" applyFont="1" applyAlignment="1" applyProtection="1">
      <alignment horizontal="right" vertical="center"/>
    </xf>
    <xf numFmtId="0" fontId="1" fillId="0" borderId="0" xfId="0" applyFont="1" applyAlignment="1" applyProtection="1">
      <alignment vertical="center"/>
    </xf>
    <xf numFmtId="0" fontId="18" fillId="4" borderId="6" xfId="0" applyFont="1" applyFill="1" applyBorder="1" applyAlignment="1" applyProtection="1">
      <alignment horizontal="center" vertical="center"/>
    </xf>
    <xf numFmtId="0" fontId="18" fillId="4" borderId="7" xfId="0" applyFont="1" applyFill="1" applyBorder="1" applyAlignment="1" applyProtection="1">
      <alignment horizontal="left" vertical="center"/>
    </xf>
    <xf numFmtId="0" fontId="18" fillId="4" borderId="7" xfId="0" applyFont="1" applyFill="1" applyBorder="1" applyAlignment="1" applyProtection="1">
      <alignment horizontal="center" vertical="center"/>
    </xf>
    <xf numFmtId="0" fontId="18" fillId="4" borderId="7" xfId="0" applyFont="1" applyFill="1" applyBorder="1" applyAlignment="1" applyProtection="1">
      <alignment horizontal="right" vertical="center"/>
    </xf>
    <xf numFmtId="0" fontId="18" fillId="4" borderId="8" xfId="0" applyFont="1" applyFill="1" applyBorder="1" applyAlignment="1" applyProtection="1">
      <alignment horizontal="left" vertical="center"/>
    </xf>
    <xf numFmtId="4" fontId="23" fillId="0" borderId="0" xfId="0" applyNumberFormat="1" applyFont="1" applyAlignment="1" applyProtection="1">
      <alignment vertical="center"/>
    </xf>
    <xf numFmtId="0" fontId="23" fillId="0" borderId="0" xfId="0" applyFont="1" applyAlignment="1" applyProtection="1">
      <alignment vertical="center"/>
    </xf>
    <xf numFmtId="0" fontId="22" fillId="0" borderId="0" xfId="0" applyFont="1" applyAlignment="1" applyProtection="1">
      <alignment horizontal="left" vertical="center" wrapText="1"/>
    </xf>
    <xf numFmtId="4" fontId="20" fillId="0" borderId="0" xfId="0" applyNumberFormat="1" applyFont="1" applyAlignment="1" applyProtection="1">
      <alignment horizontal="right" vertical="center"/>
    </xf>
    <xf numFmtId="4" fontId="20" fillId="0" borderId="0" xfId="0" applyNumberFormat="1" applyFont="1" applyAlignment="1" applyProtection="1">
      <alignment vertical="center"/>
    </xf>
    <xf numFmtId="0" fontId="3" fillId="3" borderId="7" xfId="0" applyFont="1" applyFill="1" applyBorder="1" applyAlignment="1" applyProtection="1">
      <alignment horizontal="left" vertical="center"/>
    </xf>
    <xf numFmtId="0" fontId="0" fillId="3" borderId="7" xfId="0" applyFont="1" applyFill="1" applyBorder="1" applyAlignment="1" applyProtection="1">
      <alignment vertical="center"/>
    </xf>
    <xf numFmtId="4" fontId="3"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0" xfId="0"/>
    <xf numFmtId="0" fontId="0" fillId="0" borderId="0" xfId="0" applyFont="1" applyAlignment="1" applyProtection="1">
      <alignment vertical="center" wrapText="1"/>
    </xf>
    <xf numFmtId="0" fontId="0" fillId="0" borderId="0" xfId="0" applyFont="1" applyAlignment="1" applyProtection="1">
      <alignment vertical="center"/>
    </xf>
    <xf numFmtId="0" fontId="2" fillId="0" borderId="0" xfId="0" applyFont="1" applyAlignment="1" applyProtection="1">
      <alignment horizontal="left" vertical="center" wrapText="1"/>
    </xf>
    <xf numFmtId="0" fontId="2" fillId="0" borderId="0" xfId="0" applyFont="1" applyAlignment="1" applyProtection="1">
      <alignment vertical="center"/>
    </xf>
    <xf numFmtId="165" fontId="0" fillId="0" borderId="0" xfId="0" applyNumberFormat="1" applyFont="1" applyAlignment="1" applyProtection="1">
      <alignment horizontal="left" vertical="center"/>
    </xf>
    <xf numFmtId="0" fontId="17" fillId="0" borderId="11" xfId="0" applyFont="1" applyBorder="1" applyAlignment="1">
      <alignment horizontal="center" vertical="center"/>
    </xf>
    <xf numFmtId="0" fontId="17" fillId="0" borderId="12" xfId="0" applyFont="1" applyBorder="1" applyAlignment="1">
      <alignment horizontal="left" vertical="center"/>
    </xf>
    <xf numFmtId="0" fontId="1" fillId="0" borderId="14" xfId="0" applyFont="1" applyBorder="1" applyAlignment="1">
      <alignment horizontal="left" vertical="center"/>
    </xf>
    <xf numFmtId="0" fontId="1" fillId="0" borderId="0" xfId="0" applyFont="1" applyBorder="1" applyAlignment="1">
      <alignment horizontal="left" vertical="center"/>
    </xf>
    <xf numFmtId="0" fontId="1" fillId="0" borderId="14" xfId="0" applyFont="1" applyBorder="1" applyAlignment="1" applyProtection="1">
      <alignment horizontal="left" vertical="center"/>
    </xf>
    <xf numFmtId="0" fontId="1" fillId="0" borderId="0" xfId="0" applyFont="1" applyBorder="1" applyAlignment="1" applyProtection="1">
      <alignment horizontal="left" vertical="center"/>
    </xf>
    <xf numFmtId="0" fontId="0" fillId="0" borderId="0" xfId="0" applyFont="1" applyAlignment="1" applyProtection="1">
      <alignment horizontal="left" vertical="center"/>
    </xf>
    <xf numFmtId="0" fontId="0" fillId="0" borderId="0" xfId="0" applyProtection="1"/>
    <xf numFmtId="0" fontId="2" fillId="0" borderId="0" xfId="0" applyFont="1" applyAlignment="1" applyProtection="1">
      <alignment horizontal="left" vertical="top" wrapText="1"/>
    </xf>
    <xf numFmtId="49" fontId="0" fillId="2" borderId="0" xfId="0" applyNumberFormat="1" applyFont="1" applyFill="1" applyAlignment="1" applyProtection="1">
      <alignment horizontal="left" vertical="center"/>
      <protection locked="0"/>
    </xf>
    <xf numFmtId="49" fontId="0" fillId="0" borderId="0" xfId="0" applyNumberFormat="1" applyFont="1" applyAlignment="1" applyProtection="1">
      <alignment horizontal="left" vertical="center"/>
    </xf>
    <xf numFmtId="0" fontId="0" fillId="0" borderId="0" xfId="0" applyFont="1" applyAlignment="1" applyProtection="1">
      <alignment horizontal="left" vertical="center" wrapText="1"/>
    </xf>
    <xf numFmtId="0" fontId="1" fillId="0" borderId="0" xfId="0" applyFont="1" applyAlignment="1" applyProtection="1">
      <alignment horizontal="right" vertical="center"/>
    </xf>
    <xf numFmtId="4" fontId="14" fillId="0" borderId="0" xfId="0" applyNumberFormat="1" applyFont="1" applyAlignment="1" applyProtection="1">
      <alignment vertical="center"/>
    </xf>
    <xf numFmtId="0" fontId="14" fillId="0" borderId="0" xfId="0" applyFont="1" applyAlignment="1">
      <alignment horizontal="left" vertical="top" wrapText="1"/>
    </xf>
    <xf numFmtId="0" fontId="14" fillId="0" borderId="0" xfId="0" applyFont="1" applyAlignment="1">
      <alignment horizontal="left" vertical="center"/>
    </xf>
    <xf numFmtId="4" fontId="15" fillId="0" borderId="5" xfId="0" applyNumberFormat="1" applyFont="1" applyBorder="1" applyAlignment="1" applyProtection="1">
      <alignment vertical="center"/>
    </xf>
    <xf numFmtId="0" fontId="0" fillId="0" borderId="5" xfId="0" applyFont="1" applyBorder="1" applyAlignment="1" applyProtection="1">
      <alignment vertical="center"/>
    </xf>
    <xf numFmtId="0" fontId="2" fillId="0" borderId="0" xfId="0" applyFont="1" applyAlignment="1">
      <alignment horizontal="left" vertical="center" wrapText="1"/>
    </xf>
    <xf numFmtId="0" fontId="0" fillId="0" borderId="0" xfId="0" applyFont="1" applyAlignment="1">
      <alignment vertical="center"/>
    </xf>
    <xf numFmtId="0" fontId="0" fillId="2" borderId="0" xfId="0" applyFont="1" applyFill="1" applyAlignment="1" applyProtection="1">
      <alignment horizontal="left" vertical="center"/>
      <protection locked="0"/>
    </xf>
    <xf numFmtId="0" fontId="0" fillId="0" borderId="0" xfId="0" applyFont="1" applyAlignment="1">
      <alignment horizontal="left" vertical="center"/>
    </xf>
    <xf numFmtId="0" fontId="0" fillId="0" borderId="0" xfId="0" applyFont="1" applyAlignment="1">
      <alignment horizontal="left" vertical="center" wrapText="1"/>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57"/>
  <sheetViews>
    <sheetView showGridLines="0" tabSelected="1" workbookViewId="0"/>
  </sheetViews>
  <sheetFormatPr defaultRowHeight="11.2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hidden="1" customWidth="1"/>
    <col min="44" max="44" width="13.6640625" customWidth="1"/>
    <col min="45" max="47" width="25.83203125" hidden="1" customWidth="1"/>
    <col min="48" max="49" width="21.6640625" hidden="1" customWidth="1"/>
    <col min="50" max="51" width="25" hidden="1" customWidth="1"/>
    <col min="52" max="52" width="21.6640625" hidden="1" customWidth="1"/>
    <col min="53" max="53" width="19.1640625" hidden="1" customWidth="1"/>
    <col min="54" max="54" width="25" hidden="1" customWidth="1"/>
    <col min="55" max="55" width="21.6640625" hidden="1" customWidth="1"/>
    <col min="56" max="56" width="19.1640625" hidden="1" customWidth="1"/>
    <col min="57" max="57" width="66.5" customWidth="1"/>
    <col min="71" max="91" width="9.33203125" hidden="1"/>
  </cols>
  <sheetData>
    <row r="1" spans="1:74">
      <c r="A1" s="13" t="s">
        <v>0</v>
      </c>
      <c r="AZ1" s="13" t="s">
        <v>1</v>
      </c>
      <c r="BA1" s="13" t="s">
        <v>2</v>
      </c>
      <c r="BB1" s="13" t="s">
        <v>3</v>
      </c>
      <c r="BT1" s="13" t="s">
        <v>4</v>
      </c>
      <c r="BU1" s="13" t="s">
        <v>4</v>
      </c>
      <c r="BV1" s="13" t="s">
        <v>5</v>
      </c>
    </row>
    <row r="2" spans="1:74" ht="36.950000000000003" customHeight="1">
      <c r="AR2" s="234"/>
      <c r="AS2" s="234"/>
      <c r="AT2" s="234"/>
      <c r="AU2" s="234"/>
      <c r="AV2" s="234"/>
      <c r="AW2" s="234"/>
      <c r="AX2" s="234"/>
      <c r="AY2" s="234"/>
      <c r="AZ2" s="234"/>
      <c r="BA2" s="234"/>
      <c r="BB2" s="234"/>
      <c r="BC2" s="234"/>
      <c r="BD2" s="234"/>
      <c r="BE2" s="234"/>
      <c r="BS2" s="14" t="s">
        <v>6</v>
      </c>
      <c r="BT2" s="14" t="s">
        <v>7</v>
      </c>
    </row>
    <row r="3" spans="1:74" ht="6.95" customHeight="1">
      <c r="B3" s="15"/>
      <c r="C3" s="16"/>
      <c r="D3" s="16"/>
      <c r="E3" s="16"/>
      <c r="F3" s="16"/>
      <c r="G3" s="16"/>
      <c r="H3" s="16"/>
      <c r="I3" s="16"/>
      <c r="J3" s="16"/>
      <c r="K3" s="16"/>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c r="AM3" s="16"/>
      <c r="AN3" s="16"/>
      <c r="AO3" s="16"/>
      <c r="AP3" s="16"/>
      <c r="AQ3" s="16"/>
      <c r="AR3" s="17"/>
      <c r="BS3" s="14" t="s">
        <v>6</v>
      </c>
      <c r="BT3" s="14" t="s">
        <v>8</v>
      </c>
    </row>
    <row r="4" spans="1:74" ht="24.95" customHeight="1">
      <c r="B4" s="18"/>
      <c r="C4" s="19"/>
      <c r="D4" s="20" t="s">
        <v>9</v>
      </c>
      <c r="E4" s="19"/>
      <c r="F4" s="19"/>
      <c r="G4" s="19"/>
      <c r="H4" s="19"/>
      <c r="I4" s="19"/>
      <c r="J4" s="19"/>
      <c r="K4" s="19"/>
      <c r="L4" s="19"/>
      <c r="M4" s="19"/>
      <c r="N4" s="19"/>
      <c r="O4" s="19"/>
      <c r="P4" s="19"/>
      <c r="Q4" s="19"/>
      <c r="R4" s="19"/>
      <c r="S4" s="19"/>
      <c r="T4" s="19"/>
      <c r="U4" s="19"/>
      <c r="V4" s="19"/>
      <c r="W4" s="19"/>
      <c r="X4" s="19"/>
      <c r="Y4" s="19"/>
      <c r="Z4" s="19"/>
      <c r="AA4" s="19"/>
      <c r="AB4" s="19"/>
      <c r="AC4" s="19"/>
      <c r="AD4" s="19"/>
      <c r="AE4" s="19"/>
      <c r="AF4" s="19"/>
      <c r="AG4" s="19"/>
      <c r="AH4" s="19"/>
      <c r="AI4" s="19"/>
      <c r="AJ4" s="19"/>
      <c r="AK4" s="19"/>
      <c r="AL4" s="19"/>
      <c r="AM4" s="19"/>
      <c r="AN4" s="19"/>
      <c r="AO4" s="19"/>
      <c r="AP4" s="19"/>
      <c r="AQ4" s="19"/>
      <c r="AR4" s="17"/>
      <c r="AS4" s="21" t="s">
        <v>10</v>
      </c>
      <c r="BE4" s="22" t="s">
        <v>11</v>
      </c>
      <c r="BS4" s="14" t="s">
        <v>12</v>
      </c>
    </row>
    <row r="5" spans="1:74" ht="12" customHeight="1">
      <c r="B5" s="18"/>
      <c r="C5" s="19"/>
      <c r="D5" s="23" t="s">
        <v>13</v>
      </c>
      <c r="E5" s="19"/>
      <c r="F5" s="19"/>
      <c r="G5" s="19"/>
      <c r="H5" s="19"/>
      <c r="I5" s="19"/>
      <c r="J5" s="19"/>
      <c r="K5" s="246" t="s">
        <v>14</v>
      </c>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c r="AL5" s="247"/>
      <c r="AM5" s="247"/>
      <c r="AN5" s="247"/>
      <c r="AO5" s="247"/>
      <c r="AP5" s="19"/>
      <c r="AQ5" s="19"/>
      <c r="AR5" s="17"/>
      <c r="BE5" s="254" t="s">
        <v>15</v>
      </c>
      <c r="BS5" s="14" t="s">
        <v>6</v>
      </c>
    </row>
    <row r="6" spans="1:74" ht="36.950000000000003" customHeight="1">
      <c r="B6" s="18"/>
      <c r="C6" s="19"/>
      <c r="D6" s="25" t="s">
        <v>16</v>
      </c>
      <c r="E6" s="19"/>
      <c r="F6" s="19"/>
      <c r="G6" s="19"/>
      <c r="H6" s="19"/>
      <c r="I6" s="19"/>
      <c r="J6" s="19"/>
      <c r="K6" s="248" t="s">
        <v>17</v>
      </c>
      <c r="L6" s="247"/>
      <c r="M6" s="247"/>
      <c r="N6" s="247"/>
      <c r="O6" s="247"/>
      <c r="P6" s="247"/>
      <c r="Q6" s="247"/>
      <c r="R6" s="247"/>
      <c r="S6" s="247"/>
      <c r="T6" s="247"/>
      <c r="U6" s="247"/>
      <c r="V6" s="247"/>
      <c r="W6" s="247"/>
      <c r="X6" s="247"/>
      <c r="Y6" s="247"/>
      <c r="Z6" s="247"/>
      <c r="AA6" s="247"/>
      <c r="AB6" s="247"/>
      <c r="AC6" s="247"/>
      <c r="AD6" s="247"/>
      <c r="AE6" s="247"/>
      <c r="AF6" s="247"/>
      <c r="AG6" s="247"/>
      <c r="AH6" s="247"/>
      <c r="AI6" s="247"/>
      <c r="AJ6" s="247"/>
      <c r="AK6" s="247"/>
      <c r="AL6" s="247"/>
      <c r="AM6" s="247"/>
      <c r="AN6" s="247"/>
      <c r="AO6" s="247"/>
      <c r="AP6" s="19"/>
      <c r="AQ6" s="19"/>
      <c r="AR6" s="17"/>
      <c r="BE6" s="255"/>
      <c r="BS6" s="14" t="s">
        <v>6</v>
      </c>
    </row>
    <row r="7" spans="1:74" ht="12" customHeight="1">
      <c r="B7" s="18"/>
      <c r="C7" s="19"/>
      <c r="D7" s="26" t="s">
        <v>18</v>
      </c>
      <c r="E7" s="19"/>
      <c r="F7" s="19"/>
      <c r="G7" s="19"/>
      <c r="H7" s="19"/>
      <c r="I7" s="19"/>
      <c r="J7" s="19"/>
      <c r="K7" s="24" t="s">
        <v>19</v>
      </c>
      <c r="L7" s="19"/>
      <c r="M7" s="19"/>
      <c r="N7" s="19"/>
      <c r="O7" s="19"/>
      <c r="P7" s="19"/>
      <c r="Q7" s="19"/>
      <c r="R7" s="19"/>
      <c r="S7" s="19"/>
      <c r="T7" s="19"/>
      <c r="U7" s="19"/>
      <c r="V7" s="19"/>
      <c r="W7" s="19"/>
      <c r="X7" s="19"/>
      <c r="Y7" s="19"/>
      <c r="Z7" s="19"/>
      <c r="AA7" s="19"/>
      <c r="AB7" s="19"/>
      <c r="AC7" s="19"/>
      <c r="AD7" s="19"/>
      <c r="AE7" s="19"/>
      <c r="AF7" s="19"/>
      <c r="AG7" s="19"/>
      <c r="AH7" s="19"/>
      <c r="AI7" s="19"/>
      <c r="AJ7" s="19"/>
      <c r="AK7" s="26" t="s">
        <v>20</v>
      </c>
      <c r="AL7" s="19"/>
      <c r="AM7" s="19"/>
      <c r="AN7" s="24" t="s">
        <v>21</v>
      </c>
      <c r="AO7" s="19"/>
      <c r="AP7" s="19"/>
      <c r="AQ7" s="19"/>
      <c r="AR7" s="17"/>
      <c r="BE7" s="255"/>
      <c r="BS7" s="14" t="s">
        <v>6</v>
      </c>
    </row>
    <row r="8" spans="1:74" ht="12" customHeight="1">
      <c r="B8" s="18"/>
      <c r="C8" s="19"/>
      <c r="D8" s="26" t="s">
        <v>22</v>
      </c>
      <c r="E8" s="19"/>
      <c r="F8" s="19"/>
      <c r="G8" s="19"/>
      <c r="H8" s="19"/>
      <c r="I8" s="19"/>
      <c r="J8" s="19"/>
      <c r="K8" s="24" t="s">
        <v>23</v>
      </c>
      <c r="L8" s="19"/>
      <c r="M8" s="19"/>
      <c r="N8" s="19"/>
      <c r="O8" s="19"/>
      <c r="P8" s="19"/>
      <c r="Q8" s="19"/>
      <c r="R8" s="19"/>
      <c r="S8" s="19"/>
      <c r="T8" s="19"/>
      <c r="U8" s="19"/>
      <c r="V8" s="19"/>
      <c r="W8" s="19"/>
      <c r="X8" s="19"/>
      <c r="Y8" s="19"/>
      <c r="Z8" s="19"/>
      <c r="AA8" s="19"/>
      <c r="AB8" s="19"/>
      <c r="AC8" s="19"/>
      <c r="AD8" s="19"/>
      <c r="AE8" s="19"/>
      <c r="AF8" s="19"/>
      <c r="AG8" s="19"/>
      <c r="AH8" s="19"/>
      <c r="AI8" s="19"/>
      <c r="AJ8" s="19"/>
      <c r="AK8" s="26" t="s">
        <v>24</v>
      </c>
      <c r="AL8" s="19"/>
      <c r="AM8" s="19"/>
      <c r="AN8" s="27" t="s">
        <v>25</v>
      </c>
      <c r="AO8" s="19"/>
      <c r="AP8" s="19"/>
      <c r="AQ8" s="19"/>
      <c r="AR8" s="17"/>
      <c r="BE8" s="255"/>
      <c r="BS8" s="14" t="s">
        <v>6</v>
      </c>
    </row>
    <row r="9" spans="1:74" ht="14.45" customHeight="1">
      <c r="B9" s="18"/>
      <c r="C9" s="19"/>
      <c r="D9" s="19"/>
      <c r="E9" s="19"/>
      <c r="F9" s="19"/>
      <c r="G9" s="19"/>
      <c r="H9" s="19"/>
      <c r="I9" s="19"/>
      <c r="J9" s="19"/>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7"/>
      <c r="BE9" s="255"/>
      <c r="BS9" s="14" t="s">
        <v>6</v>
      </c>
    </row>
    <row r="10" spans="1:74" ht="12" customHeight="1">
      <c r="B10" s="18"/>
      <c r="C10" s="19"/>
      <c r="D10" s="26" t="s">
        <v>26</v>
      </c>
      <c r="E10" s="19"/>
      <c r="F10" s="19"/>
      <c r="G10" s="19"/>
      <c r="H10" s="19"/>
      <c r="I10" s="19"/>
      <c r="J10" s="19"/>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26" t="s">
        <v>27</v>
      </c>
      <c r="AL10" s="19"/>
      <c r="AM10" s="19"/>
      <c r="AN10" s="24" t="s">
        <v>1</v>
      </c>
      <c r="AO10" s="19"/>
      <c r="AP10" s="19"/>
      <c r="AQ10" s="19"/>
      <c r="AR10" s="17"/>
      <c r="BE10" s="255"/>
      <c r="BS10" s="14" t="s">
        <v>6</v>
      </c>
    </row>
    <row r="11" spans="1:74" ht="18.399999999999999" customHeight="1">
      <c r="B11" s="18"/>
      <c r="C11" s="19"/>
      <c r="D11" s="19"/>
      <c r="E11" s="24" t="s">
        <v>28</v>
      </c>
      <c r="F11" s="19"/>
      <c r="G11" s="19"/>
      <c r="H11" s="19"/>
      <c r="I11" s="19"/>
      <c r="J11" s="19"/>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26" t="s">
        <v>29</v>
      </c>
      <c r="AL11" s="19"/>
      <c r="AM11" s="19"/>
      <c r="AN11" s="24" t="s">
        <v>1</v>
      </c>
      <c r="AO11" s="19"/>
      <c r="AP11" s="19"/>
      <c r="AQ11" s="19"/>
      <c r="AR11" s="17"/>
      <c r="BE11" s="255"/>
      <c r="BS11" s="14" t="s">
        <v>6</v>
      </c>
    </row>
    <row r="12" spans="1:74" ht="6.95" customHeight="1">
      <c r="B12" s="18"/>
      <c r="C12" s="19"/>
      <c r="D12" s="19"/>
      <c r="E12" s="19"/>
      <c r="F12" s="19"/>
      <c r="G12" s="19"/>
      <c r="H12" s="19"/>
      <c r="I12" s="19"/>
      <c r="J12" s="19"/>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7"/>
      <c r="BE12" s="255"/>
      <c r="BS12" s="14" t="s">
        <v>6</v>
      </c>
    </row>
    <row r="13" spans="1:74" ht="12" customHeight="1">
      <c r="B13" s="18"/>
      <c r="C13" s="19"/>
      <c r="D13" s="26" t="s">
        <v>30</v>
      </c>
      <c r="E13" s="19"/>
      <c r="F13" s="19"/>
      <c r="G13" s="19"/>
      <c r="H13" s="19"/>
      <c r="I13" s="19"/>
      <c r="J13" s="19"/>
      <c r="K13" s="19"/>
      <c r="L13" s="19"/>
      <c r="M13" s="19"/>
      <c r="N13" s="19"/>
      <c r="O13" s="19"/>
      <c r="P13" s="19"/>
      <c r="Q13" s="19"/>
      <c r="R13" s="19"/>
      <c r="S13" s="19"/>
      <c r="T13" s="19"/>
      <c r="U13" s="19"/>
      <c r="V13" s="19"/>
      <c r="W13" s="19"/>
      <c r="X13" s="19"/>
      <c r="Y13" s="19"/>
      <c r="Z13" s="19"/>
      <c r="AA13" s="19"/>
      <c r="AB13" s="19"/>
      <c r="AC13" s="19"/>
      <c r="AD13" s="19"/>
      <c r="AE13" s="19"/>
      <c r="AF13" s="19"/>
      <c r="AG13" s="19"/>
      <c r="AH13" s="19"/>
      <c r="AI13" s="19"/>
      <c r="AJ13" s="19"/>
      <c r="AK13" s="26" t="s">
        <v>27</v>
      </c>
      <c r="AL13" s="19"/>
      <c r="AM13" s="19"/>
      <c r="AN13" s="28" t="s">
        <v>31</v>
      </c>
      <c r="AO13" s="19"/>
      <c r="AP13" s="19"/>
      <c r="AQ13" s="19"/>
      <c r="AR13" s="17"/>
      <c r="BE13" s="255"/>
      <c r="BS13" s="14" t="s">
        <v>6</v>
      </c>
    </row>
    <row r="14" spans="1:74">
      <c r="B14" s="18"/>
      <c r="C14" s="19"/>
      <c r="D14" s="19"/>
      <c r="E14" s="249" t="s">
        <v>31</v>
      </c>
      <c r="F14" s="250"/>
      <c r="G14" s="250"/>
      <c r="H14" s="250"/>
      <c r="I14" s="250"/>
      <c r="J14" s="250"/>
      <c r="K14" s="250"/>
      <c r="L14" s="250"/>
      <c r="M14" s="250"/>
      <c r="N14" s="250"/>
      <c r="O14" s="250"/>
      <c r="P14" s="250"/>
      <c r="Q14" s="250"/>
      <c r="R14" s="250"/>
      <c r="S14" s="250"/>
      <c r="T14" s="250"/>
      <c r="U14" s="250"/>
      <c r="V14" s="250"/>
      <c r="W14" s="250"/>
      <c r="X14" s="250"/>
      <c r="Y14" s="250"/>
      <c r="Z14" s="250"/>
      <c r="AA14" s="250"/>
      <c r="AB14" s="250"/>
      <c r="AC14" s="250"/>
      <c r="AD14" s="250"/>
      <c r="AE14" s="250"/>
      <c r="AF14" s="250"/>
      <c r="AG14" s="250"/>
      <c r="AH14" s="250"/>
      <c r="AI14" s="250"/>
      <c r="AJ14" s="250"/>
      <c r="AK14" s="26" t="s">
        <v>29</v>
      </c>
      <c r="AL14" s="19"/>
      <c r="AM14" s="19"/>
      <c r="AN14" s="28" t="s">
        <v>31</v>
      </c>
      <c r="AO14" s="19"/>
      <c r="AP14" s="19"/>
      <c r="AQ14" s="19"/>
      <c r="AR14" s="17"/>
      <c r="BE14" s="255"/>
      <c r="BS14" s="14" t="s">
        <v>6</v>
      </c>
    </row>
    <row r="15" spans="1:74" ht="6.95" customHeight="1">
      <c r="B15" s="18"/>
      <c r="C15" s="19"/>
      <c r="D15" s="19"/>
      <c r="E15" s="19"/>
      <c r="F15" s="19"/>
      <c r="G15" s="19"/>
      <c r="H15" s="19"/>
      <c r="I15" s="19"/>
      <c r="J15" s="19"/>
      <c r="K15" s="19"/>
      <c r="L15" s="19"/>
      <c r="M15" s="19"/>
      <c r="N15" s="19"/>
      <c r="O15" s="19"/>
      <c r="P15" s="19"/>
      <c r="Q15" s="19"/>
      <c r="R15" s="19"/>
      <c r="S15" s="19"/>
      <c r="T15" s="19"/>
      <c r="U15" s="19"/>
      <c r="V15" s="19"/>
      <c r="W15" s="19"/>
      <c r="X15" s="19"/>
      <c r="Y15" s="19"/>
      <c r="Z15" s="19"/>
      <c r="AA15" s="19"/>
      <c r="AB15" s="19"/>
      <c r="AC15" s="19"/>
      <c r="AD15" s="19"/>
      <c r="AE15" s="19"/>
      <c r="AF15" s="19"/>
      <c r="AG15" s="19"/>
      <c r="AH15" s="19"/>
      <c r="AI15" s="19"/>
      <c r="AJ15" s="19"/>
      <c r="AK15" s="19"/>
      <c r="AL15" s="19"/>
      <c r="AM15" s="19"/>
      <c r="AN15" s="19"/>
      <c r="AO15" s="19"/>
      <c r="AP15" s="19"/>
      <c r="AQ15" s="19"/>
      <c r="AR15" s="17"/>
      <c r="BE15" s="255"/>
      <c r="BS15" s="14" t="s">
        <v>4</v>
      </c>
    </row>
    <row r="16" spans="1:74" ht="12" customHeight="1">
      <c r="B16" s="18"/>
      <c r="C16" s="19"/>
      <c r="D16" s="26" t="s">
        <v>32</v>
      </c>
      <c r="E16" s="19"/>
      <c r="F16" s="19"/>
      <c r="G16" s="19"/>
      <c r="H16" s="19"/>
      <c r="I16" s="19"/>
      <c r="J16" s="19"/>
      <c r="K16" s="19"/>
      <c r="L16" s="19"/>
      <c r="M16" s="19"/>
      <c r="N16" s="19"/>
      <c r="O16" s="19"/>
      <c r="P16" s="19"/>
      <c r="Q16" s="19"/>
      <c r="R16" s="19"/>
      <c r="S16" s="19"/>
      <c r="T16" s="19"/>
      <c r="U16" s="19"/>
      <c r="V16" s="19"/>
      <c r="W16" s="19"/>
      <c r="X16" s="19"/>
      <c r="Y16" s="19"/>
      <c r="Z16" s="19"/>
      <c r="AA16" s="19"/>
      <c r="AB16" s="19"/>
      <c r="AC16" s="19"/>
      <c r="AD16" s="19"/>
      <c r="AE16" s="19"/>
      <c r="AF16" s="19"/>
      <c r="AG16" s="19"/>
      <c r="AH16" s="19"/>
      <c r="AI16" s="19"/>
      <c r="AJ16" s="19"/>
      <c r="AK16" s="26" t="s">
        <v>27</v>
      </c>
      <c r="AL16" s="19"/>
      <c r="AM16" s="19"/>
      <c r="AN16" s="24" t="s">
        <v>1</v>
      </c>
      <c r="AO16" s="19"/>
      <c r="AP16" s="19"/>
      <c r="AQ16" s="19"/>
      <c r="AR16" s="17"/>
      <c r="BE16" s="255"/>
      <c r="BS16" s="14" t="s">
        <v>4</v>
      </c>
    </row>
    <row r="17" spans="2:71" ht="18.399999999999999" customHeight="1">
      <c r="B17" s="18"/>
      <c r="C17" s="19"/>
      <c r="D17" s="19"/>
      <c r="E17" s="24" t="s">
        <v>33</v>
      </c>
      <c r="F17" s="19"/>
      <c r="G17" s="19"/>
      <c r="H17" s="19"/>
      <c r="I17" s="19"/>
      <c r="J17" s="19"/>
      <c r="K17" s="19"/>
      <c r="L17" s="19"/>
      <c r="M17" s="19"/>
      <c r="N17" s="19"/>
      <c r="O17" s="19"/>
      <c r="P17" s="19"/>
      <c r="Q17" s="19"/>
      <c r="R17" s="19"/>
      <c r="S17" s="19"/>
      <c r="T17" s="19"/>
      <c r="U17" s="19"/>
      <c r="V17" s="19"/>
      <c r="W17" s="19"/>
      <c r="X17" s="19"/>
      <c r="Y17" s="19"/>
      <c r="Z17" s="19"/>
      <c r="AA17" s="19"/>
      <c r="AB17" s="19"/>
      <c r="AC17" s="19"/>
      <c r="AD17" s="19"/>
      <c r="AE17" s="19"/>
      <c r="AF17" s="19"/>
      <c r="AG17" s="19"/>
      <c r="AH17" s="19"/>
      <c r="AI17" s="19"/>
      <c r="AJ17" s="19"/>
      <c r="AK17" s="26" t="s">
        <v>29</v>
      </c>
      <c r="AL17" s="19"/>
      <c r="AM17" s="19"/>
      <c r="AN17" s="24" t="s">
        <v>1</v>
      </c>
      <c r="AO17" s="19"/>
      <c r="AP17" s="19"/>
      <c r="AQ17" s="19"/>
      <c r="AR17" s="17"/>
      <c r="BE17" s="255"/>
      <c r="BS17" s="14" t="s">
        <v>34</v>
      </c>
    </row>
    <row r="18" spans="2:71" ht="6.95" customHeight="1">
      <c r="B18" s="18"/>
      <c r="C18" s="19"/>
      <c r="D18" s="19"/>
      <c r="E18" s="19"/>
      <c r="F18" s="19"/>
      <c r="G18" s="19"/>
      <c r="H18" s="19"/>
      <c r="I18" s="19"/>
      <c r="J18" s="19"/>
      <c r="K18" s="19"/>
      <c r="L18" s="19"/>
      <c r="M18" s="19"/>
      <c r="N18" s="19"/>
      <c r="O18" s="19"/>
      <c r="P18" s="19"/>
      <c r="Q18" s="19"/>
      <c r="R18" s="19"/>
      <c r="S18" s="19"/>
      <c r="T18" s="19"/>
      <c r="U18" s="19"/>
      <c r="V18" s="19"/>
      <c r="W18" s="19"/>
      <c r="X18" s="19"/>
      <c r="Y18" s="19"/>
      <c r="Z18" s="19"/>
      <c r="AA18" s="19"/>
      <c r="AB18" s="19"/>
      <c r="AC18" s="19"/>
      <c r="AD18" s="19"/>
      <c r="AE18" s="19"/>
      <c r="AF18" s="19"/>
      <c r="AG18" s="19"/>
      <c r="AH18" s="19"/>
      <c r="AI18" s="19"/>
      <c r="AJ18" s="19"/>
      <c r="AK18" s="19"/>
      <c r="AL18" s="19"/>
      <c r="AM18" s="19"/>
      <c r="AN18" s="19"/>
      <c r="AO18" s="19"/>
      <c r="AP18" s="19"/>
      <c r="AQ18" s="19"/>
      <c r="AR18" s="17"/>
      <c r="BE18" s="255"/>
      <c r="BS18" s="14" t="s">
        <v>6</v>
      </c>
    </row>
    <row r="19" spans="2:71" ht="12" customHeight="1">
      <c r="B19" s="18"/>
      <c r="C19" s="19"/>
      <c r="D19" s="26" t="s">
        <v>35</v>
      </c>
      <c r="E19" s="19"/>
      <c r="F19" s="19"/>
      <c r="G19" s="19"/>
      <c r="H19" s="19"/>
      <c r="I19" s="19"/>
      <c r="J19" s="19"/>
      <c r="K19" s="19"/>
      <c r="L19" s="19"/>
      <c r="M19" s="19"/>
      <c r="N19" s="19"/>
      <c r="O19" s="19"/>
      <c r="P19" s="19"/>
      <c r="Q19" s="19"/>
      <c r="R19" s="19"/>
      <c r="S19" s="19"/>
      <c r="T19" s="19"/>
      <c r="U19" s="19"/>
      <c r="V19" s="19"/>
      <c r="W19" s="19"/>
      <c r="X19" s="19"/>
      <c r="Y19" s="19"/>
      <c r="Z19" s="19"/>
      <c r="AA19" s="19"/>
      <c r="AB19" s="19"/>
      <c r="AC19" s="19"/>
      <c r="AD19" s="19"/>
      <c r="AE19" s="19"/>
      <c r="AF19" s="19"/>
      <c r="AG19" s="19"/>
      <c r="AH19" s="19"/>
      <c r="AI19" s="19"/>
      <c r="AJ19" s="19"/>
      <c r="AK19" s="26" t="s">
        <v>27</v>
      </c>
      <c r="AL19" s="19"/>
      <c r="AM19" s="19"/>
      <c r="AN19" s="24" t="s">
        <v>36</v>
      </c>
      <c r="AO19" s="19"/>
      <c r="AP19" s="19"/>
      <c r="AQ19" s="19"/>
      <c r="AR19" s="17"/>
      <c r="BE19" s="255"/>
      <c r="BS19" s="14" t="s">
        <v>6</v>
      </c>
    </row>
    <row r="20" spans="2:71" ht="18.399999999999999" customHeight="1">
      <c r="B20" s="18"/>
      <c r="C20" s="19"/>
      <c r="D20" s="19"/>
      <c r="E20" s="24" t="s">
        <v>33</v>
      </c>
      <c r="F20" s="19"/>
      <c r="G20" s="19"/>
      <c r="H20" s="19"/>
      <c r="I20" s="19"/>
      <c r="J20" s="19"/>
      <c r="K20" s="19"/>
      <c r="L20" s="19"/>
      <c r="M20" s="19"/>
      <c r="N20" s="19"/>
      <c r="O20" s="19"/>
      <c r="P20" s="19"/>
      <c r="Q20" s="19"/>
      <c r="R20" s="19"/>
      <c r="S20" s="19"/>
      <c r="T20" s="19"/>
      <c r="U20" s="19"/>
      <c r="V20" s="19"/>
      <c r="W20" s="19"/>
      <c r="X20" s="19"/>
      <c r="Y20" s="19"/>
      <c r="Z20" s="19"/>
      <c r="AA20" s="19"/>
      <c r="AB20" s="19"/>
      <c r="AC20" s="19"/>
      <c r="AD20" s="19"/>
      <c r="AE20" s="19"/>
      <c r="AF20" s="19"/>
      <c r="AG20" s="19"/>
      <c r="AH20" s="19"/>
      <c r="AI20" s="19"/>
      <c r="AJ20" s="19"/>
      <c r="AK20" s="26" t="s">
        <v>29</v>
      </c>
      <c r="AL20" s="19"/>
      <c r="AM20" s="19"/>
      <c r="AN20" s="24" t="s">
        <v>1</v>
      </c>
      <c r="AO20" s="19"/>
      <c r="AP20" s="19"/>
      <c r="AQ20" s="19"/>
      <c r="AR20" s="17"/>
      <c r="BE20" s="255"/>
      <c r="BS20" s="14" t="s">
        <v>34</v>
      </c>
    </row>
    <row r="21" spans="2:71" ht="6.95" customHeight="1">
      <c r="B21" s="18"/>
      <c r="C21" s="19"/>
      <c r="D21" s="19"/>
      <c r="E21" s="19"/>
      <c r="F21" s="19"/>
      <c r="G21" s="19"/>
      <c r="H21" s="19"/>
      <c r="I21" s="19"/>
      <c r="J21" s="19"/>
      <c r="K21" s="19"/>
      <c r="L21" s="19"/>
      <c r="M21" s="19"/>
      <c r="N21" s="19"/>
      <c r="O21" s="19"/>
      <c r="P21" s="19"/>
      <c r="Q21" s="19"/>
      <c r="R21" s="19"/>
      <c r="S21" s="19"/>
      <c r="T21" s="19"/>
      <c r="U21" s="19"/>
      <c r="V21" s="19"/>
      <c r="W21" s="19"/>
      <c r="X21" s="19"/>
      <c r="Y21" s="19"/>
      <c r="Z21" s="19"/>
      <c r="AA21" s="19"/>
      <c r="AB21" s="19"/>
      <c r="AC21" s="19"/>
      <c r="AD21" s="19"/>
      <c r="AE21" s="19"/>
      <c r="AF21" s="19"/>
      <c r="AG21" s="19"/>
      <c r="AH21" s="19"/>
      <c r="AI21" s="19"/>
      <c r="AJ21" s="19"/>
      <c r="AK21" s="19"/>
      <c r="AL21" s="19"/>
      <c r="AM21" s="19"/>
      <c r="AN21" s="19"/>
      <c r="AO21" s="19"/>
      <c r="AP21" s="19"/>
      <c r="AQ21" s="19"/>
      <c r="AR21" s="17"/>
      <c r="BE21" s="255"/>
    </row>
    <row r="22" spans="2:71" ht="12" customHeight="1">
      <c r="B22" s="18"/>
      <c r="C22" s="19"/>
      <c r="D22" s="26" t="s">
        <v>37</v>
      </c>
      <c r="E22" s="19"/>
      <c r="F22" s="19"/>
      <c r="G22" s="19"/>
      <c r="H22" s="19"/>
      <c r="I22" s="19"/>
      <c r="J22" s="19"/>
      <c r="K22" s="19"/>
      <c r="L22" s="19"/>
      <c r="M22" s="19"/>
      <c r="N22" s="19"/>
      <c r="O22" s="19"/>
      <c r="P22" s="19"/>
      <c r="Q22" s="19"/>
      <c r="R22" s="19"/>
      <c r="S22" s="19"/>
      <c r="T22" s="19"/>
      <c r="U22" s="19"/>
      <c r="V22" s="19"/>
      <c r="W22" s="19"/>
      <c r="X22" s="19"/>
      <c r="Y22" s="19"/>
      <c r="Z22" s="19"/>
      <c r="AA22" s="19"/>
      <c r="AB22" s="19"/>
      <c r="AC22" s="19"/>
      <c r="AD22" s="19"/>
      <c r="AE22" s="19"/>
      <c r="AF22" s="19"/>
      <c r="AG22" s="19"/>
      <c r="AH22" s="19"/>
      <c r="AI22" s="19"/>
      <c r="AJ22" s="19"/>
      <c r="AK22" s="19"/>
      <c r="AL22" s="19"/>
      <c r="AM22" s="19"/>
      <c r="AN22" s="19"/>
      <c r="AO22" s="19"/>
      <c r="AP22" s="19"/>
      <c r="AQ22" s="19"/>
      <c r="AR22" s="17"/>
      <c r="BE22" s="255"/>
    </row>
    <row r="23" spans="2:71" ht="45" customHeight="1">
      <c r="B23" s="18"/>
      <c r="C23" s="19"/>
      <c r="D23" s="19"/>
      <c r="E23" s="251" t="s">
        <v>38</v>
      </c>
      <c r="F23" s="251"/>
      <c r="G23" s="251"/>
      <c r="H23" s="251"/>
      <c r="I23" s="251"/>
      <c r="J23" s="251"/>
      <c r="K23" s="251"/>
      <c r="L23" s="251"/>
      <c r="M23" s="251"/>
      <c r="N23" s="251"/>
      <c r="O23" s="251"/>
      <c r="P23" s="251"/>
      <c r="Q23" s="251"/>
      <c r="R23" s="251"/>
      <c r="S23" s="251"/>
      <c r="T23" s="251"/>
      <c r="U23" s="251"/>
      <c r="V23" s="251"/>
      <c r="W23" s="251"/>
      <c r="X23" s="251"/>
      <c r="Y23" s="251"/>
      <c r="Z23" s="251"/>
      <c r="AA23" s="251"/>
      <c r="AB23" s="251"/>
      <c r="AC23" s="251"/>
      <c r="AD23" s="251"/>
      <c r="AE23" s="251"/>
      <c r="AF23" s="251"/>
      <c r="AG23" s="251"/>
      <c r="AH23" s="251"/>
      <c r="AI23" s="251"/>
      <c r="AJ23" s="251"/>
      <c r="AK23" s="251"/>
      <c r="AL23" s="251"/>
      <c r="AM23" s="251"/>
      <c r="AN23" s="251"/>
      <c r="AO23" s="19"/>
      <c r="AP23" s="19"/>
      <c r="AQ23" s="19"/>
      <c r="AR23" s="17"/>
      <c r="BE23" s="255"/>
    </row>
    <row r="24" spans="2:71" ht="6.95" customHeight="1">
      <c r="B24" s="18"/>
      <c r="C24" s="19"/>
      <c r="D24" s="19"/>
      <c r="E24" s="19"/>
      <c r="F24" s="19"/>
      <c r="G24" s="19"/>
      <c r="H24" s="19"/>
      <c r="I24" s="19"/>
      <c r="J24" s="19"/>
      <c r="K24" s="19"/>
      <c r="L24" s="19"/>
      <c r="M24" s="19"/>
      <c r="N24" s="19"/>
      <c r="O24" s="19"/>
      <c r="P24" s="19"/>
      <c r="Q24" s="19"/>
      <c r="R24" s="19"/>
      <c r="S24" s="19"/>
      <c r="T24" s="19"/>
      <c r="U24" s="19"/>
      <c r="V24" s="19"/>
      <c r="W24" s="19"/>
      <c r="X24" s="19"/>
      <c r="Y24" s="19"/>
      <c r="Z24" s="19"/>
      <c r="AA24" s="19"/>
      <c r="AB24" s="19"/>
      <c r="AC24" s="19"/>
      <c r="AD24" s="19"/>
      <c r="AE24" s="19"/>
      <c r="AF24" s="19"/>
      <c r="AG24" s="19"/>
      <c r="AH24" s="19"/>
      <c r="AI24" s="19"/>
      <c r="AJ24" s="19"/>
      <c r="AK24" s="19"/>
      <c r="AL24" s="19"/>
      <c r="AM24" s="19"/>
      <c r="AN24" s="19"/>
      <c r="AO24" s="19"/>
      <c r="AP24" s="19"/>
      <c r="AQ24" s="19"/>
      <c r="AR24" s="17"/>
      <c r="BE24" s="255"/>
    </row>
    <row r="25" spans="2:71" ht="6.95" customHeight="1">
      <c r="B25" s="18"/>
      <c r="C25" s="19"/>
      <c r="D25" s="30"/>
      <c r="E25" s="30"/>
      <c r="F25" s="30"/>
      <c r="G25" s="30"/>
      <c r="H25" s="30"/>
      <c r="I25" s="30"/>
      <c r="J25" s="30"/>
      <c r="K25" s="30"/>
      <c r="L25" s="30"/>
      <c r="M25" s="30"/>
      <c r="N25" s="30"/>
      <c r="O25" s="30"/>
      <c r="P25" s="30"/>
      <c r="Q25" s="30"/>
      <c r="R25" s="30"/>
      <c r="S25" s="30"/>
      <c r="T25" s="30"/>
      <c r="U25" s="30"/>
      <c r="V25" s="30"/>
      <c r="W25" s="30"/>
      <c r="X25" s="30"/>
      <c r="Y25" s="30"/>
      <c r="Z25" s="30"/>
      <c r="AA25" s="30"/>
      <c r="AB25" s="30"/>
      <c r="AC25" s="30"/>
      <c r="AD25" s="30"/>
      <c r="AE25" s="30"/>
      <c r="AF25" s="30"/>
      <c r="AG25" s="30"/>
      <c r="AH25" s="30"/>
      <c r="AI25" s="30"/>
      <c r="AJ25" s="30"/>
      <c r="AK25" s="30"/>
      <c r="AL25" s="30"/>
      <c r="AM25" s="30"/>
      <c r="AN25" s="30"/>
      <c r="AO25" s="30"/>
      <c r="AP25" s="19"/>
      <c r="AQ25" s="19"/>
      <c r="AR25" s="17"/>
      <c r="BE25" s="255"/>
    </row>
    <row r="26" spans="2:71" s="1" customFormat="1" ht="25.9" customHeight="1">
      <c r="B26" s="31"/>
      <c r="C26" s="32"/>
      <c r="D26" s="33" t="s">
        <v>39</v>
      </c>
      <c r="E26" s="34"/>
      <c r="F26" s="34"/>
      <c r="G26" s="34"/>
      <c r="H26" s="34"/>
      <c r="I26" s="34"/>
      <c r="J26" s="34"/>
      <c r="K26" s="34"/>
      <c r="L26" s="34"/>
      <c r="M26" s="34"/>
      <c r="N26" s="34"/>
      <c r="O26" s="34"/>
      <c r="P26" s="34"/>
      <c r="Q26" s="34"/>
      <c r="R26" s="34"/>
      <c r="S26" s="34"/>
      <c r="T26" s="34"/>
      <c r="U26" s="34"/>
      <c r="V26" s="34"/>
      <c r="W26" s="34"/>
      <c r="X26" s="34"/>
      <c r="Y26" s="34"/>
      <c r="Z26" s="34"/>
      <c r="AA26" s="34"/>
      <c r="AB26" s="34"/>
      <c r="AC26" s="34"/>
      <c r="AD26" s="34"/>
      <c r="AE26" s="34"/>
      <c r="AF26" s="34"/>
      <c r="AG26" s="34"/>
      <c r="AH26" s="34"/>
      <c r="AI26" s="34"/>
      <c r="AJ26" s="34"/>
      <c r="AK26" s="256">
        <f>ROUND(AG54,2)</f>
        <v>0</v>
      </c>
      <c r="AL26" s="257"/>
      <c r="AM26" s="257"/>
      <c r="AN26" s="257"/>
      <c r="AO26" s="257"/>
      <c r="AP26" s="32"/>
      <c r="AQ26" s="32"/>
      <c r="AR26" s="35"/>
      <c r="BE26" s="255"/>
    </row>
    <row r="27" spans="2:71" s="1" customFormat="1" ht="6.95" customHeight="1">
      <c r="B27" s="31"/>
      <c r="C27" s="32"/>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5"/>
      <c r="BE27" s="255"/>
    </row>
    <row r="28" spans="2:71" s="1" customFormat="1">
      <c r="B28" s="31"/>
      <c r="C28" s="32"/>
      <c r="D28" s="32"/>
      <c r="E28" s="32"/>
      <c r="F28" s="32"/>
      <c r="G28" s="32"/>
      <c r="H28" s="32"/>
      <c r="I28" s="32"/>
      <c r="J28" s="32"/>
      <c r="K28" s="32"/>
      <c r="L28" s="252" t="s">
        <v>40</v>
      </c>
      <c r="M28" s="252"/>
      <c r="N28" s="252"/>
      <c r="O28" s="252"/>
      <c r="P28" s="252"/>
      <c r="Q28" s="32"/>
      <c r="R28" s="32"/>
      <c r="S28" s="32"/>
      <c r="T28" s="32"/>
      <c r="U28" s="32"/>
      <c r="V28" s="32"/>
      <c r="W28" s="252" t="s">
        <v>41</v>
      </c>
      <c r="X28" s="252"/>
      <c r="Y28" s="252"/>
      <c r="Z28" s="252"/>
      <c r="AA28" s="252"/>
      <c r="AB28" s="252"/>
      <c r="AC28" s="252"/>
      <c r="AD28" s="252"/>
      <c r="AE28" s="252"/>
      <c r="AF28" s="32"/>
      <c r="AG28" s="32"/>
      <c r="AH28" s="32"/>
      <c r="AI28" s="32"/>
      <c r="AJ28" s="32"/>
      <c r="AK28" s="252" t="s">
        <v>42</v>
      </c>
      <c r="AL28" s="252"/>
      <c r="AM28" s="252"/>
      <c r="AN28" s="252"/>
      <c r="AO28" s="252"/>
      <c r="AP28" s="32"/>
      <c r="AQ28" s="32"/>
      <c r="AR28" s="35"/>
      <c r="BE28" s="255"/>
    </row>
    <row r="29" spans="2:71" s="2" customFormat="1" ht="14.45" customHeight="1">
      <c r="B29" s="36"/>
      <c r="C29" s="37"/>
      <c r="D29" s="26" t="s">
        <v>43</v>
      </c>
      <c r="E29" s="37"/>
      <c r="F29" s="26" t="s">
        <v>44</v>
      </c>
      <c r="G29" s="37"/>
      <c r="H29" s="37"/>
      <c r="I29" s="37"/>
      <c r="J29" s="37"/>
      <c r="K29" s="37"/>
      <c r="L29" s="218">
        <v>0.21</v>
      </c>
      <c r="M29" s="219"/>
      <c r="N29" s="219"/>
      <c r="O29" s="219"/>
      <c r="P29" s="219"/>
      <c r="Q29" s="37"/>
      <c r="R29" s="37"/>
      <c r="S29" s="37"/>
      <c r="T29" s="37"/>
      <c r="U29" s="37"/>
      <c r="V29" s="37"/>
      <c r="W29" s="253">
        <f>ROUND(AZ54, 2)</f>
        <v>0</v>
      </c>
      <c r="X29" s="219"/>
      <c r="Y29" s="219"/>
      <c r="Z29" s="219"/>
      <c r="AA29" s="219"/>
      <c r="AB29" s="219"/>
      <c r="AC29" s="219"/>
      <c r="AD29" s="219"/>
      <c r="AE29" s="219"/>
      <c r="AF29" s="37"/>
      <c r="AG29" s="37"/>
      <c r="AH29" s="37"/>
      <c r="AI29" s="37"/>
      <c r="AJ29" s="37"/>
      <c r="AK29" s="253">
        <f>ROUND(AV54, 2)</f>
        <v>0</v>
      </c>
      <c r="AL29" s="219"/>
      <c r="AM29" s="219"/>
      <c r="AN29" s="219"/>
      <c r="AO29" s="219"/>
      <c r="AP29" s="37"/>
      <c r="AQ29" s="37"/>
      <c r="AR29" s="38"/>
      <c r="BE29" s="255"/>
    </row>
    <row r="30" spans="2:71" s="2" customFormat="1" ht="14.45" customHeight="1">
      <c r="B30" s="36"/>
      <c r="C30" s="37"/>
      <c r="D30" s="37"/>
      <c r="E30" s="37"/>
      <c r="F30" s="26" t="s">
        <v>45</v>
      </c>
      <c r="G30" s="37"/>
      <c r="H30" s="37"/>
      <c r="I30" s="37"/>
      <c r="J30" s="37"/>
      <c r="K30" s="37"/>
      <c r="L30" s="218">
        <v>0.15</v>
      </c>
      <c r="M30" s="219"/>
      <c r="N30" s="219"/>
      <c r="O30" s="219"/>
      <c r="P30" s="219"/>
      <c r="Q30" s="37"/>
      <c r="R30" s="37"/>
      <c r="S30" s="37"/>
      <c r="T30" s="37"/>
      <c r="U30" s="37"/>
      <c r="V30" s="37"/>
      <c r="W30" s="253">
        <f>ROUND(BA54, 2)</f>
        <v>0</v>
      </c>
      <c r="X30" s="219"/>
      <c r="Y30" s="219"/>
      <c r="Z30" s="219"/>
      <c r="AA30" s="219"/>
      <c r="AB30" s="219"/>
      <c r="AC30" s="219"/>
      <c r="AD30" s="219"/>
      <c r="AE30" s="219"/>
      <c r="AF30" s="37"/>
      <c r="AG30" s="37"/>
      <c r="AH30" s="37"/>
      <c r="AI30" s="37"/>
      <c r="AJ30" s="37"/>
      <c r="AK30" s="253">
        <f>ROUND(AW54, 2)</f>
        <v>0</v>
      </c>
      <c r="AL30" s="219"/>
      <c r="AM30" s="219"/>
      <c r="AN30" s="219"/>
      <c r="AO30" s="219"/>
      <c r="AP30" s="37"/>
      <c r="AQ30" s="37"/>
      <c r="AR30" s="38"/>
      <c r="BE30" s="255"/>
    </row>
    <row r="31" spans="2:71" s="2" customFormat="1" ht="14.45" hidden="1" customHeight="1">
      <c r="B31" s="36"/>
      <c r="C31" s="37"/>
      <c r="D31" s="37"/>
      <c r="E31" s="37"/>
      <c r="F31" s="26" t="s">
        <v>46</v>
      </c>
      <c r="G31" s="37"/>
      <c r="H31" s="37"/>
      <c r="I31" s="37"/>
      <c r="J31" s="37"/>
      <c r="K31" s="37"/>
      <c r="L31" s="218">
        <v>0.21</v>
      </c>
      <c r="M31" s="219"/>
      <c r="N31" s="219"/>
      <c r="O31" s="219"/>
      <c r="P31" s="219"/>
      <c r="Q31" s="37"/>
      <c r="R31" s="37"/>
      <c r="S31" s="37"/>
      <c r="T31" s="37"/>
      <c r="U31" s="37"/>
      <c r="V31" s="37"/>
      <c r="W31" s="253">
        <f>ROUND(BB54, 2)</f>
        <v>0</v>
      </c>
      <c r="X31" s="219"/>
      <c r="Y31" s="219"/>
      <c r="Z31" s="219"/>
      <c r="AA31" s="219"/>
      <c r="AB31" s="219"/>
      <c r="AC31" s="219"/>
      <c r="AD31" s="219"/>
      <c r="AE31" s="219"/>
      <c r="AF31" s="37"/>
      <c r="AG31" s="37"/>
      <c r="AH31" s="37"/>
      <c r="AI31" s="37"/>
      <c r="AJ31" s="37"/>
      <c r="AK31" s="253">
        <v>0</v>
      </c>
      <c r="AL31" s="219"/>
      <c r="AM31" s="219"/>
      <c r="AN31" s="219"/>
      <c r="AO31" s="219"/>
      <c r="AP31" s="37"/>
      <c r="AQ31" s="37"/>
      <c r="AR31" s="38"/>
      <c r="BE31" s="255"/>
    </row>
    <row r="32" spans="2:71" s="2" customFormat="1" ht="14.45" hidden="1" customHeight="1">
      <c r="B32" s="36"/>
      <c r="C32" s="37"/>
      <c r="D32" s="37"/>
      <c r="E32" s="37"/>
      <c r="F32" s="26" t="s">
        <v>47</v>
      </c>
      <c r="G32" s="37"/>
      <c r="H32" s="37"/>
      <c r="I32" s="37"/>
      <c r="J32" s="37"/>
      <c r="K32" s="37"/>
      <c r="L32" s="218">
        <v>0.15</v>
      </c>
      <c r="M32" s="219"/>
      <c r="N32" s="219"/>
      <c r="O32" s="219"/>
      <c r="P32" s="219"/>
      <c r="Q32" s="37"/>
      <c r="R32" s="37"/>
      <c r="S32" s="37"/>
      <c r="T32" s="37"/>
      <c r="U32" s="37"/>
      <c r="V32" s="37"/>
      <c r="W32" s="253">
        <f>ROUND(BC54, 2)</f>
        <v>0</v>
      </c>
      <c r="X32" s="219"/>
      <c r="Y32" s="219"/>
      <c r="Z32" s="219"/>
      <c r="AA32" s="219"/>
      <c r="AB32" s="219"/>
      <c r="AC32" s="219"/>
      <c r="AD32" s="219"/>
      <c r="AE32" s="219"/>
      <c r="AF32" s="37"/>
      <c r="AG32" s="37"/>
      <c r="AH32" s="37"/>
      <c r="AI32" s="37"/>
      <c r="AJ32" s="37"/>
      <c r="AK32" s="253">
        <v>0</v>
      </c>
      <c r="AL32" s="219"/>
      <c r="AM32" s="219"/>
      <c r="AN32" s="219"/>
      <c r="AO32" s="219"/>
      <c r="AP32" s="37"/>
      <c r="AQ32" s="37"/>
      <c r="AR32" s="38"/>
      <c r="BE32" s="255"/>
    </row>
    <row r="33" spans="2:57" s="2" customFormat="1" ht="14.45" hidden="1" customHeight="1">
      <c r="B33" s="36"/>
      <c r="C33" s="37"/>
      <c r="D33" s="37"/>
      <c r="E33" s="37"/>
      <c r="F33" s="26" t="s">
        <v>48</v>
      </c>
      <c r="G33" s="37"/>
      <c r="H33" s="37"/>
      <c r="I33" s="37"/>
      <c r="J33" s="37"/>
      <c r="K33" s="37"/>
      <c r="L33" s="218">
        <v>0</v>
      </c>
      <c r="M33" s="219"/>
      <c r="N33" s="219"/>
      <c r="O33" s="219"/>
      <c r="P33" s="219"/>
      <c r="Q33" s="37"/>
      <c r="R33" s="37"/>
      <c r="S33" s="37"/>
      <c r="T33" s="37"/>
      <c r="U33" s="37"/>
      <c r="V33" s="37"/>
      <c r="W33" s="253">
        <f>ROUND(BD54, 2)</f>
        <v>0</v>
      </c>
      <c r="X33" s="219"/>
      <c r="Y33" s="219"/>
      <c r="Z33" s="219"/>
      <c r="AA33" s="219"/>
      <c r="AB33" s="219"/>
      <c r="AC33" s="219"/>
      <c r="AD33" s="219"/>
      <c r="AE33" s="219"/>
      <c r="AF33" s="37"/>
      <c r="AG33" s="37"/>
      <c r="AH33" s="37"/>
      <c r="AI33" s="37"/>
      <c r="AJ33" s="37"/>
      <c r="AK33" s="253">
        <v>0</v>
      </c>
      <c r="AL33" s="219"/>
      <c r="AM33" s="219"/>
      <c r="AN33" s="219"/>
      <c r="AO33" s="219"/>
      <c r="AP33" s="37"/>
      <c r="AQ33" s="37"/>
      <c r="AR33" s="38"/>
      <c r="BE33" s="255"/>
    </row>
    <row r="34" spans="2:57" s="1" customFormat="1" ht="6.95" customHeight="1">
      <c r="B34" s="31"/>
      <c r="C34" s="32"/>
      <c r="D34" s="32"/>
      <c r="E34" s="32"/>
      <c r="F34" s="32"/>
      <c r="G34" s="32"/>
      <c r="H34" s="32"/>
      <c r="I34" s="32"/>
      <c r="J34" s="32"/>
      <c r="K34" s="32"/>
      <c r="L34" s="32"/>
      <c r="M34" s="32"/>
      <c r="N34" s="32"/>
      <c r="O34" s="32"/>
      <c r="P34" s="32"/>
      <c r="Q34" s="32"/>
      <c r="R34" s="32"/>
      <c r="S34" s="32"/>
      <c r="T34" s="32"/>
      <c r="U34" s="32"/>
      <c r="V34" s="32"/>
      <c r="W34" s="32"/>
      <c r="X34" s="32"/>
      <c r="Y34" s="32"/>
      <c r="Z34" s="32"/>
      <c r="AA34" s="32"/>
      <c r="AB34" s="32"/>
      <c r="AC34" s="32"/>
      <c r="AD34" s="32"/>
      <c r="AE34" s="32"/>
      <c r="AF34" s="32"/>
      <c r="AG34" s="32"/>
      <c r="AH34" s="32"/>
      <c r="AI34" s="32"/>
      <c r="AJ34" s="32"/>
      <c r="AK34" s="32"/>
      <c r="AL34" s="32"/>
      <c r="AM34" s="32"/>
      <c r="AN34" s="32"/>
      <c r="AO34" s="32"/>
      <c r="AP34" s="32"/>
      <c r="AQ34" s="32"/>
      <c r="AR34" s="35"/>
      <c r="BE34" s="255"/>
    </row>
    <row r="35" spans="2:57" s="1" customFormat="1" ht="25.9" customHeight="1">
      <c r="B35" s="31"/>
      <c r="C35" s="39"/>
      <c r="D35" s="40" t="s">
        <v>49</v>
      </c>
      <c r="E35" s="41"/>
      <c r="F35" s="41"/>
      <c r="G35" s="41"/>
      <c r="H35" s="41"/>
      <c r="I35" s="41"/>
      <c r="J35" s="41"/>
      <c r="K35" s="41"/>
      <c r="L35" s="41"/>
      <c r="M35" s="41"/>
      <c r="N35" s="41"/>
      <c r="O35" s="41"/>
      <c r="P35" s="41"/>
      <c r="Q35" s="41"/>
      <c r="R35" s="41"/>
      <c r="S35" s="41"/>
      <c r="T35" s="42" t="s">
        <v>50</v>
      </c>
      <c r="U35" s="41"/>
      <c r="V35" s="41"/>
      <c r="W35" s="41"/>
      <c r="X35" s="230" t="s">
        <v>51</v>
      </c>
      <c r="Y35" s="231"/>
      <c r="Z35" s="231"/>
      <c r="AA35" s="231"/>
      <c r="AB35" s="231"/>
      <c r="AC35" s="41"/>
      <c r="AD35" s="41"/>
      <c r="AE35" s="41"/>
      <c r="AF35" s="41"/>
      <c r="AG35" s="41"/>
      <c r="AH35" s="41"/>
      <c r="AI35" s="41"/>
      <c r="AJ35" s="41"/>
      <c r="AK35" s="232">
        <f>SUM(AK26:AK33)</f>
        <v>0</v>
      </c>
      <c r="AL35" s="231"/>
      <c r="AM35" s="231"/>
      <c r="AN35" s="231"/>
      <c r="AO35" s="233"/>
      <c r="AP35" s="39"/>
      <c r="AQ35" s="39"/>
      <c r="AR35" s="35"/>
    </row>
    <row r="36" spans="2:57" s="1" customFormat="1" ht="6.95" customHeight="1">
      <c r="B36" s="31"/>
      <c r="C36" s="32"/>
      <c r="D36" s="32"/>
      <c r="E36" s="32"/>
      <c r="F36" s="32"/>
      <c r="G36" s="32"/>
      <c r="H36" s="32"/>
      <c r="I36" s="32"/>
      <c r="J36" s="32"/>
      <c r="K36" s="32"/>
      <c r="L36" s="32"/>
      <c r="M36" s="32"/>
      <c r="N36" s="32"/>
      <c r="O36" s="32"/>
      <c r="P36" s="32"/>
      <c r="Q36" s="32"/>
      <c r="R36" s="32"/>
      <c r="S36" s="32"/>
      <c r="T36" s="32"/>
      <c r="U36" s="32"/>
      <c r="V36" s="32"/>
      <c r="W36" s="32"/>
      <c r="X36" s="32"/>
      <c r="Y36" s="32"/>
      <c r="Z36" s="32"/>
      <c r="AA36" s="32"/>
      <c r="AB36" s="32"/>
      <c r="AC36" s="32"/>
      <c r="AD36" s="32"/>
      <c r="AE36" s="32"/>
      <c r="AF36" s="32"/>
      <c r="AG36" s="32"/>
      <c r="AH36" s="32"/>
      <c r="AI36" s="32"/>
      <c r="AJ36" s="32"/>
      <c r="AK36" s="32"/>
      <c r="AL36" s="32"/>
      <c r="AM36" s="32"/>
      <c r="AN36" s="32"/>
      <c r="AO36" s="32"/>
      <c r="AP36" s="32"/>
      <c r="AQ36" s="32"/>
      <c r="AR36" s="35"/>
    </row>
    <row r="37" spans="2:57" s="1" customFormat="1" ht="6.95" customHeight="1">
      <c r="B37" s="43"/>
      <c r="C37" s="44"/>
      <c r="D37" s="44"/>
      <c r="E37" s="44"/>
      <c r="F37" s="44"/>
      <c r="G37" s="44"/>
      <c r="H37" s="44"/>
      <c r="I37" s="44"/>
      <c r="J37" s="44"/>
      <c r="K37" s="44"/>
      <c r="L37" s="44"/>
      <c r="M37" s="44"/>
      <c r="N37" s="44"/>
      <c r="O37" s="44"/>
      <c r="P37" s="44"/>
      <c r="Q37" s="44"/>
      <c r="R37" s="44"/>
      <c r="S37" s="44"/>
      <c r="T37" s="44"/>
      <c r="U37" s="44"/>
      <c r="V37" s="44"/>
      <c r="W37" s="44"/>
      <c r="X37" s="44"/>
      <c r="Y37" s="44"/>
      <c r="Z37" s="44"/>
      <c r="AA37" s="44"/>
      <c r="AB37" s="44"/>
      <c r="AC37" s="44"/>
      <c r="AD37" s="44"/>
      <c r="AE37" s="44"/>
      <c r="AF37" s="44"/>
      <c r="AG37" s="44"/>
      <c r="AH37" s="44"/>
      <c r="AI37" s="44"/>
      <c r="AJ37" s="44"/>
      <c r="AK37" s="44"/>
      <c r="AL37" s="44"/>
      <c r="AM37" s="44"/>
      <c r="AN37" s="44"/>
      <c r="AO37" s="44"/>
      <c r="AP37" s="44"/>
      <c r="AQ37" s="44"/>
      <c r="AR37" s="35"/>
    </row>
    <row r="41" spans="2:57" s="1" customFormat="1" ht="6.95" customHeight="1">
      <c r="B41" s="45"/>
      <c r="C41" s="46"/>
      <c r="D41" s="46"/>
      <c r="E41" s="46"/>
      <c r="F41" s="46"/>
      <c r="G41" s="46"/>
      <c r="H41" s="46"/>
      <c r="I41" s="46"/>
      <c r="J41" s="46"/>
      <c r="K41" s="46"/>
      <c r="L41" s="46"/>
      <c r="M41" s="46"/>
      <c r="N41" s="46"/>
      <c r="O41" s="46"/>
      <c r="P41" s="46"/>
      <c r="Q41" s="46"/>
      <c r="R41" s="46"/>
      <c r="S41" s="46"/>
      <c r="T41" s="46"/>
      <c r="U41" s="46"/>
      <c r="V41" s="46"/>
      <c r="W41" s="46"/>
      <c r="X41" s="46"/>
      <c r="Y41" s="46"/>
      <c r="Z41" s="46"/>
      <c r="AA41" s="46"/>
      <c r="AB41" s="46"/>
      <c r="AC41" s="46"/>
      <c r="AD41" s="46"/>
      <c r="AE41" s="46"/>
      <c r="AF41" s="46"/>
      <c r="AG41" s="46"/>
      <c r="AH41" s="46"/>
      <c r="AI41" s="46"/>
      <c r="AJ41" s="46"/>
      <c r="AK41" s="46"/>
      <c r="AL41" s="46"/>
      <c r="AM41" s="46"/>
      <c r="AN41" s="46"/>
      <c r="AO41" s="46"/>
      <c r="AP41" s="46"/>
      <c r="AQ41" s="46"/>
      <c r="AR41" s="35"/>
    </row>
    <row r="42" spans="2:57" s="1" customFormat="1" ht="24.95" customHeight="1">
      <c r="B42" s="31"/>
      <c r="C42" s="20" t="s">
        <v>52</v>
      </c>
      <c r="D42" s="32"/>
      <c r="E42" s="32"/>
      <c r="F42" s="32"/>
      <c r="G42" s="32"/>
      <c r="H42" s="32"/>
      <c r="I42" s="32"/>
      <c r="J42" s="32"/>
      <c r="K42" s="32"/>
      <c r="L42" s="32"/>
      <c r="M42" s="32"/>
      <c r="N42" s="32"/>
      <c r="O42" s="32"/>
      <c r="P42" s="32"/>
      <c r="Q42" s="32"/>
      <c r="R42" s="32"/>
      <c r="S42" s="32"/>
      <c r="T42" s="32"/>
      <c r="U42" s="32"/>
      <c r="V42" s="32"/>
      <c r="W42" s="32"/>
      <c r="X42" s="32"/>
      <c r="Y42" s="32"/>
      <c r="Z42" s="32"/>
      <c r="AA42" s="32"/>
      <c r="AB42" s="32"/>
      <c r="AC42" s="32"/>
      <c r="AD42" s="32"/>
      <c r="AE42" s="32"/>
      <c r="AF42" s="32"/>
      <c r="AG42" s="32"/>
      <c r="AH42" s="32"/>
      <c r="AI42" s="32"/>
      <c r="AJ42" s="32"/>
      <c r="AK42" s="32"/>
      <c r="AL42" s="32"/>
      <c r="AM42" s="32"/>
      <c r="AN42" s="32"/>
      <c r="AO42" s="32"/>
      <c r="AP42" s="32"/>
      <c r="AQ42" s="32"/>
      <c r="AR42" s="35"/>
    </row>
    <row r="43" spans="2:57" s="1" customFormat="1" ht="6.95" customHeight="1">
      <c r="B43" s="31"/>
      <c r="C43" s="32"/>
      <c r="D43" s="32"/>
      <c r="E43" s="32"/>
      <c r="F43" s="32"/>
      <c r="G43" s="32"/>
      <c r="H43" s="32"/>
      <c r="I43" s="32"/>
      <c r="J43" s="32"/>
      <c r="K43" s="32"/>
      <c r="L43" s="32"/>
      <c r="M43" s="32"/>
      <c r="N43" s="32"/>
      <c r="O43" s="32"/>
      <c r="P43" s="32"/>
      <c r="Q43" s="32"/>
      <c r="R43" s="32"/>
      <c r="S43" s="32"/>
      <c r="T43" s="32"/>
      <c r="U43" s="32"/>
      <c r="V43" s="32"/>
      <c r="W43" s="32"/>
      <c r="X43" s="32"/>
      <c r="Y43" s="32"/>
      <c r="Z43" s="32"/>
      <c r="AA43" s="32"/>
      <c r="AB43" s="32"/>
      <c r="AC43" s="32"/>
      <c r="AD43" s="32"/>
      <c r="AE43" s="32"/>
      <c r="AF43" s="32"/>
      <c r="AG43" s="32"/>
      <c r="AH43" s="32"/>
      <c r="AI43" s="32"/>
      <c r="AJ43" s="32"/>
      <c r="AK43" s="32"/>
      <c r="AL43" s="32"/>
      <c r="AM43" s="32"/>
      <c r="AN43" s="32"/>
      <c r="AO43" s="32"/>
      <c r="AP43" s="32"/>
      <c r="AQ43" s="32"/>
      <c r="AR43" s="35"/>
    </row>
    <row r="44" spans="2:57" s="1" customFormat="1" ht="12" customHeight="1">
      <c r="B44" s="31"/>
      <c r="C44" s="26" t="s">
        <v>13</v>
      </c>
      <c r="D44" s="32"/>
      <c r="E44" s="32"/>
      <c r="F44" s="32"/>
      <c r="G44" s="32"/>
      <c r="H44" s="32"/>
      <c r="I44" s="32"/>
      <c r="J44" s="32"/>
      <c r="K44" s="32"/>
      <c r="L44" s="32" t="str">
        <f>K5</f>
        <v>1087_UB_04_Skrlo</v>
      </c>
      <c r="M44" s="32"/>
      <c r="N44" s="32"/>
      <c r="O44" s="32"/>
      <c r="P44" s="32"/>
      <c r="Q44" s="32"/>
      <c r="R44" s="32"/>
      <c r="S44" s="32"/>
      <c r="T44" s="32"/>
      <c r="U44" s="32"/>
      <c r="V44" s="32"/>
      <c r="W44" s="32"/>
      <c r="X44" s="32"/>
      <c r="Y44" s="32"/>
      <c r="Z44" s="32"/>
      <c r="AA44" s="32"/>
      <c r="AB44" s="32"/>
      <c r="AC44" s="32"/>
      <c r="AD44" s="32"/>
      <c r="AE44" s="32"/>
      <c r="AF44" s="32"/>
      <c r="AG44" s="32"/>
      <c r="AH44" s="32"/>
      <c r="AI44" s="32"/>
      <c r="AJ44" s="32"/>
      <c r="AK44" s="32"/>
      <c r="AL44" s="32"/>
      <c r="AM44" s="32"/>
      <c r="AN44" s="32"/>
      <c r="AO44" s="32"/>
      <c r="AP44" s="32"/>
      <c r="AQ44" s="32"/>
      <c r="AR44" s="35"/>
    </row>
    <row r="45" spans="2:57" s="3" customFormat="1" ht="36.950000000000003" customHeight="1">
      <c r="B45" s="47"/>
      <c r="C45" s="48" t="s">
        <v>16</v>
      </c>
      <c r="D45" s="49"/>
      <c r="E45" s="49"/>
      <c r="F45" s="49"/>
      <c r="G45" s="49"/>
      <c r="H45" s="49"/>
      <c r="I45" s="49"/>
      <c r="J45" s="49"/>
      <c r="K45" s="49"/>
      <c r="L45" s="237" t="str">
        <f>K6</f>
        <v>Uherský Brod, opravy chodníků 2018_1. 04 Ulice Škrlovecká</v>
      </c>
      <c r="M45" s="238"/>
      <c r="N45" s="238"/>
      <c r="O45" s="238"/>
      <c r="P45" s="238"/>
      <c r="Q45" s="238"/>
      <c r="R45" s="238"/>
      <c r="S45" s="238"/>
      <c r="T45" s="238"/>
      <c r="U45" s="238"/>
      <c r="V45" s="238"/>
      <c r="W45" s="238"/>
      <c r="X45" s="238"/>
      <c r="Y45" s="238"/>
      <c r="Z45" s="238"/>
      <c r="AA45" s="238"/>
      <c r="AB45" s="238"/>
      <c r="AC45" s="238"/>
      <c r="AD45" s="238"/>
      <c r="AE45" s="238"/>
      <c r="AF45" s="238"/>
      <c r="AG45" s="238"/>
      <c r="AH45" s="238"/>
      <c r="AI45" s="238"/>
      <c r="AJ45" s="238"/>
      <c r="AK45" s="238"/>
      <c r="AL45" s="238"/>
      <c r="AM45" s="238"/>
      <c r="AN45" s="238"/>
      <c r="AO45" s="238"/>
      <c r="AP45" s="49"/>
      <c r="AQ45" s="49"/>
      <c r="AR45" s="50"/>
    </row>
    <row r="46" spans="2:57" s="1" customFormat="1" ht="6.95" customHeight="1">
      <c r="B46" s="31"/>
      <c r="C46" s="32"/>
      <c r="D46" s="32"/>
      <c r="E46" s="32"/>
      <c r="F46" s="32"/>
      <c r="G46" s="32"/>
      <c r="H46" s="32"/>
      <c r="I46" s="32"/>
      <c r="J46" s="32"/>
      <c r="K46" s="32"/>
      <c r="L46" s="32"/>
      <c r="M46" s="32"/>
      <c r="N46" s="32"/>
      <c r="O46" s="32"/>
      <c r="P46" s="32"/>
      <c r="Q46" s="32"/>
      <c r="R46" s="32"/>
      <c r="S46" s="32"/>
      <c r="T46" s="32"/>
      <c r="U46" s="32"/>
      <c r="V46" s="32"/>
      <c r="W46" s="32"/>
      <c r="X46" s="32"/>
      <c r="Y46" s="32"/>
      <c r="Z46" s="32"/>
      <c r="AA46" s="32"/>
      <c r="AB46" s="32"/>
      <c r="AC46" s="32"/>
      <c r="AD46" s="32"/>
      <c r="AE46" s="32"/>
      <c r="AF46" s="32"/>
      <c r="AG46" s="32"/>
      <c r="AH46" s="32"/>
      <c r="AI46" s="32"/>
      <c r="AJ46" s="32"/>
      <c r="AK46" s="32"/>
      <c r="AL46" s="32"/>
      <c r="AM46" s="32"/>
      <c r="AN46" s="32"/>
      <c r="AO46" s="32"/>
      <c r="AP46" s="32"/>
      <c r="AQ46" s="32"/>
      <c r="AR46" s="35"/>
    </row>
    <row r="47" spans="2:57" s="1" customFormat="1" ht="12" customHeight="1">
      <c r="B47" s="31"/>
      <c r="C47" s="26" t="s">
        <v>22</v>
      </c>
      <c r="D47" s="32"/>
      <c r="E47" s="32"/>
      <c r="F47" s="32"/>
      <c r="G47" s="32"/>
      <c r="H47" s="32"/>
      <c r="I47" s="32"/>
      <c r="J47" s="32"/>
      <c r="K47" s="32"/>
      <c r="L47" s="51" t="str">
        <f>IF(K8="","",K8)</f>
        <v>Uherský Brod</v>
      </c>
      <c r="M47" s="32"/>
      <c r="N47" s="32"/>
      <c r="O47" s="32"/>
      <c r="P47" s="32"/>
      <c r="Q47" s="32"/>
      <c r="R47" s="32"/>
      <c r="S47" s="32"/>
      <c r="T47" s="32"/>
      <c r="U47" s="32"/>
      <c r="V47" s="32"/>
      <c r="W47" s="32"/>
      <c r="X47" s="32"/>
      <c r="Y47" s="32"/>
      <c r="Z47" s="32"/>
      <c r="AA47" s="32"/>
      <c r="AB47" s="32"/>
      <c r="AC47" s="32"/>
      <c r="AD47" s="32"/>
      <c r="AE47" s="32"/>
      <c r="AF47" s="32"/>
      <c r="AG47" s="32"/>
      <c r="AH47" s="32"/>
      <c r="AI47" s="26" t="s">
        <v>24</v>
      </c>
      <c r="AJ47" s="32"/>
      <c r="AK47" s="32"/>
      <c r="AL47" s="32"/>
      <c r="AM47" s="239" t="str">
        <f>IF(AN8= "","",AN8)</f>
        <v>27. 2. 2019</v>
      </c>
      <c r="AN47" s="239"/>
      <c r="AO47" s="32"/>
      <c r="AP47" s="32"/>
      <c r="AQ47" s="32"/>
      <c r="AR47" s="35"/>
    </row>
    <row r="48" spans="2:57" s="1" customFormat="1" ht="6.95" customHeight="1">
      <c r="B48" s="31"/>
      <c r="C48" s="32"/>
      <c r="D48" s="32"/>
      <c r="E48" s="32"/>
      <c r="F48" s="32"/>
      <c r="G48" s="32"/>
      <c r="H48" s="32"/>
      <c r="I48" s="32"/>
      <c r="J48" s="32"/>
      <c r="K48" s="32"/>
      <c r="L48" s="32"/>
      <c r="M48" s="32"/>
      <c r="N48" s="32"/>
      <c r="O48" s="32"/>
      <c r="P48" s="32"/>
      <c r="Q48" s="32"/>
      <c r="R48" s="32"/>
      <c r="S48" s="32"/>
      <c r="T48" s="32"/>
      <c r="U48" s="32"/>
      <c r="V48" s="32"/>
      <c r="W48" s="32"/>
      <c r="X48" s="32"/>
      <c r="Y48" s="32"/>
      <c r="Z48" s="32"/>
      <c r="AA48" s="32"/>
      <c r="AB48" s="32"/>
      <c r="AC48" s="32"/>
      <c r="AD48" s="32"/>
      <c r="AE48" s="32"/>
      <c r="AF48" s="32"/>
      <c r="AG48" s="32"/>
      <c r="AH48" s="32"/>
      <c r="AI48" s="32"/>
      <c r="AJ48" s="32"/>
      <c r="AK48" s="32"/>
      <c r="AL48" s="32"/>
      <c r="AM48" s="32"/>
      <c r="AN48" s="32"/>
      <c r="AO48" s="32"/>
      <c r="AP48" s="32"/>
      <c r="AQ48" s="32"/>
      <c r="AR48" s="35"/>
    </row>
    <row r="49" spans="1:90" s="1" customFormat="1" ht="13.7" customHeight="1">
      <c r="B49" s="31"/>
      <c r="C49" s="26" t="s">
        <v>26</v>
      </c>
      <c r="D49" s="32"/>
      <c r="E49" s="32"/>
      <c r="F49" s="32"/>
      <c r="G49" s="32"/>
      <c r="H49" s="32"/>
      <c r="I49" s="32"/>
      <c r="J49" s="32"/>
      <c r="K49" s="32"/>
      <c r="L49" s="32" t="str">
        <f>IF(E11= "","",E11)</f>
        <v>TSUB</v>
      </c>
      <c r="M49" s="32"/>
      <c r="N49" s="32"/>
      <c r="O49" s="32"/>
      <c r="P49" s="32"/>
      <c r="Q49" s="32"/>
      <c r="R49" s="32"/>
      <c r="S49" s="32"/>
      <c r="T49" s="32"/>
      <c r="U49" s="32"/>
      <c r="V49" s="32"/>
      <c r="W49" s="32"/>
      <c r="X49" s="32"/>
      <c r="Y49" s="32"/>
      <c r="Z49" s="32"/>
      <c r="AA49" s="32"/>
      <c r="AB49" s="32"/>
      <c r="AC49" s="32"/>
      <c r="AD49" s="32"/>
      <c r="AE49" s="32"/>
      <c r="AF49" s="32"/>
      <c r="AG49" s="32"/>
      <c r="AH49" s="32"/>
      <c r="AI49" s="26" t="s">
        <v>32</v>
      </c>
      <c r="AJ49" s="32"/>
      <c r="AK49" s="32"/>
      <c r="AL49" s="32"/>
      <c r="AM49" s="235" t="str">
        <f>IF(E17="","",E17)</f>
        <v>Ing. Kunčík</v>
      </c>
      <c r="AN49" s="236"/>
      <c r="AO49" s="236"/>
      <c r="AP49" s="236"/>
      <c r="AQ49" s="32"/>
      <c r="AR49" s="35"/>
      <c r="AS49" s="240" t="s">
        <v>53</v>
      </c>
      <c r="AT49" s="241"/>
      <c r="AU49" s="53"/>
      <c r="AV49" s="53"/>
      <c r="AW49" s="53"/>
      <c r="AX49" s="53"/>
      <c r="AY49" s="53"/>
      <c r="AZ49" s="53"/>
      <c r="BA49" s="53"/>
      <c r="BB49" s="53"/>
      <c r="BC49" s="53"/>
      <c r="BD49" s="54"/>
    </row>
    <row r="50" spans="1:90" s="1" customFormat="1" ht="13.7" customHeight="1">
      <c r="B50" s="31"/>
      <c r="C50" s="26" t="s">
        <v>30</v>
      </c>
      <c r="D50" s="32"/>
      <c r="E50" s="32"/>
      <c r="F50" s="32"/>
      <c r="G50" s="32"/>
      <c r="H50" s="32"/>
      <c r="I50" s="32"/>
      <c r="J50" s="32"/>
      <c r="K50" s="32"/>
      <c r="L50" s="32" t="str">
        <f>IF(E14= "Vyplň údaj","",E14)</f>
        <v/>
      </c>
      <c r="M50" s="32"/>
      <c r="N50" s="32"/>
      <c r="O50" s="32"/>
      <c r="P50" s="32"/>
      <c r="Q50" s="32"/>
      <c r="R50" s="32"/>
      <c r="S50" s="32"/>
      <c r="T50" s="32"/>
      <c r="U50" s="32"/>
      <c r="V50" s="32"/>
      <c r="W50" s="32"/>
      <c r="X50" s="32"/>
      <c r="Y50" s="32"/>
      <c r="Z50" s="32"/>
      <c r="AA50" s="32"/>
      <c r="AB50" s="32"/>
      <c r="AC50" s="32"/>
      <c r="AD50" s="32"/>
      <c r="AE50" s="32"/>
      <c r="AF50" s="32"/>
      <c r="AG50" s="32"/>
      <c r="AH50" s="32"/>
      <c r="AI50" s="26" t="s">
        <v>35</v>
      </c>
      <c r="AJ50" s="32"/>
      <c r="AK50" s="32"/>
      <c r="AL50" s="32"/>
      <c r="AM50" s="235" t="str">
        <f>IF(E20="","",E20)</f>
        <v>Ing. Kunčík</v>
      </c>
      <c r="AN50" s="236"/>
      <c r="AO50" s="236"/>
      <c r="AP50" s="236"/>
      <c r="AQ50" s="32"/>
      <c r="AR50" s="35"/>
      <c r="AS50" s="242"/>
      <c r="AT50" s="243"/>
      <c r="AU50" s="55"/>
      <c r="AV50" s="55"/>
      <c r="AW50" s="55"/>
      <c r="AX50" s="55"/>
      <c r="AY50" s="55"/>
      <c r="AZ50" s="55"/>
      <c r="BA50" s="55"/>
      <c r="BB50" s="55"/>
      <c r="BC50" s="55"/>
      <c r="BD50" s="56"/>
    </row>
    <row r="51" spans="1:90" s="1" customFormat="1" ht="10.9" customHeight="1">
      <c r="B51" s="31"/>
      <c r="C51" s="32"/>
      <c r="D51" s="32"/>
      <c r="E51" s="32"/>
      <c r="F51" s="32"/>
      <c r="G51" s="32"/>
      <c r="H51" s="32"/>
      <c r="I51" s="32"/>
      <c r="J51" s="32"/>
      <c r="K51" s="32"/>
      <c r="L51" s="32"/>
      <c r="M51" s="32"/>
      <c r="N51" s="32"/>
      <c r="O51" s="32"/>
      <c r="P51" s="32"/>
      <c r="Q51" s="32"/>
      <c r="R51" s="32"/>
      <c r="S51" s="32"/>
      <c r="T51" s="32"/>
      <c r="U51" s="32"/>
      <c r="V51" s="32"/>
      <c r="W51" s="32"/>
      <c r="X51" s="32"/>
      <c r="Y51" s="32"/>
      <c r="Z51" s="32"/>
      <c r="AA51" s="32"/>
      <c r="AB51" s="32"/>
      <c r="AC51" s="32"/>
      <c r="AD51" s="32"/>
      <c r="AE51" s="32"/>
      <c r="AF51" s="32"/>
      <c r="AG51" s="32"/>
      <c r="AH51" s="32"/>
      <c r="AI51" s="32"/>
      <c r="AJ51" s="32"/>
      <c r="AK51" s="32"/>
      <c r="AL51" s="32"/>
      <c r="AM51" s="32"/>
      <c r="AN51" s="32"/>
      <c r="AO51" s="32"/>
      <c r="AP51" s="32"/>
      <c r="AQ51" s="32"/>
      <c r="AR51" s="35"/>
      <c r="AS51" s="244"/>
      <c r="AT51" s="245"/>
      <c r="AU51" s="57"/>
      <c r="AV51" s="57"/>
      <c r="AW51" s="57"/>
      <c r="AX51" s="57"/>
      <c r="AY51" s="57"/>
      <c r="AZ51" s="57"/>
      <c r="BA51" s="57"/>
      <c r="BB51" s="57"/>
      <c r="BC51" s="57"/>
      <c r="BD51" s="58"/>
    </row>
    <row r="52" spans="1:90" s="1" customFormat="1" ht="29.25" customHeight="1">
      <c r="B52" s="31"/>
      <c r="C52" s="220" t="s">
        <v>54</v>
      </c>
      <c r="D52" s="221"/>
      <c r="E52" s="221"/>
      <c r="F52" s="221"/>
      <c r="G52" s="221"/>
      <c r="H52" s="59"/>
      <c r="I52" s="222" t="s">
        <v>55</v>
      </c>
      <c r="J52" s="221"/>
      <c r="K52" s="221"/>
      <c r="L52" s="221"/>
      <c r="M52" s="221"/>
      <c r="N52" s="221"/>
      <c r="O52" s="221"/>
      <c r="P52" s="221"/>
      <c r="Q52" s="221"/>
      <c r="R52" s="221"/>
      <c r="S52" s="221"/>
      <c r="T52" s="221"/>
      <c r="U52" s="221"/>
      <c r="V52" s="221"/>
      <c r="W52" s="221"/>
      <c r="X52" s="221"/>
      <c r="Y52" s="221"/>
      <c r="Z52" s="221"/>
      <c r="AA52" s="221"/>
      <c r="AB52" s="221"/>
      <c r="AC52" s="221"/>
      <c r="AD52" s="221"/>
      <c r="AE52" s="221"/>
      <c r="AF52" s="221"/>
      <c r="AG52" s="223" t="s">
        <v>56</v>
      </c>
      <c r="AH52" s="221"/>
      <c r="AI52" s="221"/>
      <c r="AJ52" s="221"/>
      <c r="AK52" s="221"/>
      <c r="AL52" s="221"/>
      <c r="AM52" s="221"/>
      <c r="AN52" s="222" t="s">
        <v>57</v>
      </c>
      <c r="AO52" s="221"/>
      <c r="AP52" s="224"/>
      <c r="AQ52" s="60" t="s">
        <v>58</v>
      </c>
      <c r="AR52" s="35"/>
      <c r="AS52" s="61" t="s">
        <v>59</v>
      </c>
      <c r="AT52" s="62" t="s">
        <v>60</v>
      </c>
      <c r="AU52" s="62" t="s">
        <v>61</v>
      </c>
      <c r="AV52" s="62" t="s">
        <v>62</v>
      </c>
      <c r="AW52" s="62" t="s">
        <v>63</v>
      </c>
      <c r="AX52" s="62" t="s">
        <v>64</v>
      </c>
      <c r="AY52" s="62" t="s">
        <v>65</v>
      </c>
      <c r="AZ52" s="62" t="s">
        <v>66</v>
      </c>
      <c r="BA52" s="62" t="s">
        <v>67</v>
      </c>
      <c r="BB52" s="62" t="s">
        <v>68</v>
      </c>
      <c r="BC52" s="62" t="s">
        <v>69</v>
      </c>
      <c r="BD52" s="63" t="s">
        <v>70</v>
      </c>
    </row>
    <row r="53" spans="1:90" s="1" customFormat="1" ht="10.9" customHeight="1">
      <c r="B53" s="31"/>
      <c r="C53" s="32"/>
      <c r="D53" s="32"/>
      <c r="E53" s="32"/>
      <c r="F53" s="32"/>
      <c r="G53" s="32"/>
      <c r="H53" s="32"/>
      <c r="I53" s="32"/>
      <c r="J53" s="32"/>
      <c r="K53" s="32"/>
      <c r="L53" s="32"/>
      <c r="M53" s="32"/>
      <c r="N53" s="32"/>
      <c r="O53" s="32"/>
      <c r="P53" s="32"/>
      <c r="Q53" s="32"/>
      <c r="R53" s="32"/>
      <c r="S53" s="32"/>
      <c r="T53" s="32"/>
      <c r="U53" s="32"/>
      <c r="V53" s="32"/>
      <c r="W53" s="32"/>
      <c r="X53" s="32"/>
      <c r="Y53" s="32"/>
      <c r="Z53" s="32"/>
      <c r="AA53" s="32"/>
      <c r="AB53" s="32"/>
      <c r="AC53" s="32"/>
      <c r="AD53" s="32"/>
      <c r="AE53" s="32"/>
      <c r="AF53" s="32"/>
      <c r="AG53" s="32"/>
      <c r="AH53" s="32"/>
      <c r="AI53" s="32"/>
      <c r="AJ53" s="32"/>
      <c r="AK53" s="32"/>
      <c r="AL53" s="32"/>
      <c r="AM53" s="32"/>
      <c r="AN53" s="32"/>
      <c r="AO53" s="32"/>
      <c r="AP53" s="32"/>
      <c r="AQ53" s="32"/>
      <c r="AR53" s="35"/>
      <c r="AS53" s="64"/>
      <c r="AT53" s="65"/>
      <c r="AU53" s="65"/>
      <c r="AV53" s="65"/>
      <c r="AW53" s="65"/>
      <c r="AX53" s="65"/>
      <c r="AY53" s="65"/>
      <c r="AZ53" s="65"/>
      <c r="BA53" s="65"/>
      <c r="BB53" s="65"/>
      <c r="BC53" s="65"/>
      <c r="BD53" s="66"/>
    </row>
    <row r="54" spans="1:90" s="4" customFormat="1" ht="32.450000000000003" customHeight="1">
      <c r="B54" s="67"/>
      <c r="C54" s="68" t="s">
        <v>71</v>
      </c>
      <c r="D54" s="69"/>
      <c r="E54" s="69"/>
      <c r="F54" s="69"/>
      <c r="G54" s="69"/>
      <c r="H54" s="69"/>
      <c r="I54" s="69"/>
      <c r="J54" s="69"/>
      <c r="K54" s="69"/>
      <c r="L54" s="69"/>
      <c r="M54" s="69"/>
      <c r="N54" s="69"/>
      <c r="O54" s="69"/>
      <c r="P54" s="69"/>
      <c r="Q54" s="69"/>
      <c r="R54" s="69"/>
      <c r="S54" s="69"/>
      <c r="T54" s="69"/>
      <c r="U54" s="69"/>
      <c r="V54" s="69"/>
      <c r="W54" s="69"/>
      <c r="X54" s="69"/>
      <c r="Y54" s="69"/>
      <c r="Z54" s="69"/>
      <c r="AA54" s="69"/>
      <c r="AB54" s="69"/>
      <c r="AC54" s="69"/>
      <c r="AD54" s="69"/>
      <c r="AE54" s="69"/>
      <c r="AF54" s="69"/>
      <c r="AG54" s="228">
        <f>ROUND(AG55,2)</f>
        <v>0</v>
      </c>
      <c r="AH54" s="228"/>
      <c r="AI54" s="228"/>
      <c r="AJ54" s="228"/>
      <c r="AK54" s="228"/>
      <c r="AL54" s="228"/>
      <c r="AM54" s="228"/>
      <c r="AN54" s="229">
        <f>SUM(AG54,AT54)</f>
        <v>0</v>
      </c>
      <c r="AO54" s="229"/>
      <c r="AP54" s="229"/>
      <c r="AQ54" s="71" t="s">
        <v>1</v>
      </c>
      <c r="AR54" s="72"/>
      <c r="AS54" s="73">
        <f>ROUND(AS55,2)</f>
        <v>0</v>
      </c>
      <c r="AT54" s="74">
        <f>ROUND(SUM(AV54:AW54),2)</f>
        <v>0</v>
      </c>
      <c r="AU54" s="75">
        <f>ROUND(AU55,5)</f>
        <v>0</v>
      </c>
      <c r="AV54" s="74">
        <f>ROUND(AZ54*L29,2)</f>
        <v>0</v>
      </c>
      <c r="AW54" s="74">
        <f>ROUND(BA54*L30,2)</f>
        <v>0</v>
      </c>
      <c r="AX54" s="74">
        <f>ROUND(BB54*L29,2)</f>
        <v>0</v>
      </c>
      <c r="AY54" s="74">
        <f>ROUND(BC54*L30,2)</f>
        <v>0</v>
      </c>
      <c r="AZ54" s="74">
        <f>ROUND(AZ55,2)</f>
        <v>0</v>
      </c>
      <c r="BA54" s="74">
        <f>ROUND(BA55,2)</f>
        <v>0</v>
      </c>
      <c r="BB54" s="74">
        <f>ROUND(BB55,2)</f>
        <v>0</v>
      </c>
      <c r="BC54" s="74">
        <f>ROUND(BC55,2)</f>
        <v>0</v>
      </c>
      <c r="BD54" s="76">
        <f>ROUND(BD55,2)</f>
        <v>0</v>
      </c>
      <c r="BS54" s="77" t="s">
        <v>72</v>
      </c>
      <c r="BT54" s="77" t="s">
        <v>73</v>
      </c>
      <c r="BV54" s="77" t="s">
        <v>74</v>
      </c>
      <c r="BW54" s="77" t="s">
        <v>5</v>
      </c>
      <c r="BX54" s="77" t="s">
        <v>75</v>
      </c>
      <c r="CL54" s="77" t="s">
        <v>19</v>
      </c>
    </row>
    <row r="55" spans="1:90" s="5" customFormat="1" ht="40.5" customHeight="1">
      <c r="A55" s="78" t="s">
        <v>76</v>
      </c>
      <c r="B55" s="79"/>
      <c r="C55" s="80"/>
      <c r="D55" s="227" t="s">
        <v>14</v>
      </c>
      <c r="E55" s="227"/>
      <c r="F55" s="227"/>
      <c r="G55" s="227"/>
      <c r="H55" s="227"/>
      <c r="I55" s="81"/>
      <c r="J55" s="227" t="s">
        <v>17</v>
      </c>
      <c r="K55" s="227"/>
      <c r="L55" s="227"/>
      <c r="M55" s="227"/>
      <c r="N55" s="227"/>
      <c r="O55" s="227"/>
      <c r="P55" s="227"/>
      <c r="Q55" s="227"/>
      <c r="R55" s="227"/>
      <c r="S55" s="227"/>
      <c r="T55" s="227"/>
      <c r="U55" s="227"/>
      <c r="V55" s="227"/>
      <c r="W55" s="227"/>
      <c r="X55" s="227"/>
      <c r="Y55" s="227"/>
      <c r="Z55" s="227"/>
      <c r="AA55" s="227"/>
      <c r="AB55" s="227"/>
      <c r="AC55" s="227"/>
      <c r="AD55" s="227"/>
      <c r="AE55" s="227"/>
      <c r="AF55" s="227"/>
      <c r="AG55" s="225">
        <f>'1087_UB_04_Skrlo - Uhersk...'!J28</f>
        <v>0</v>
      </c>
      <c r="AH55" s="226"/>
      <c r="AI55" s="226"/>
      <c r="AJ55" s="226"/>
      <c r="AK55" s="226"/>
      <c r="AL55" s="226"/>
      <c r="AM55" s="226"/>
      <c r="AN55" s="225">
        <f>SUM(AG55,AT55)</f>
        <v>0</v>
      </c>
      <c r="AO55" s="226"/>
      <c r="AP55" s="226"/>
      <c r="AQ55" s="82" t="s">
        <v>77</v>
      </c>
      <c r="AR55" s="83"/>
      <c r="AS55" s="84">
        <v>0</v>
      </c>
      <c r="AT55" s="85">
        <f>ROUND(SUM(AV55:AW55),2)</f>
        <v>0</v>
      </c>
      <c r="AU55" s="86">
        <f>'1087_UB_04_Skrlo - Uhersk...'!P84</f>
        <v>0</v>
      </c>
      <c r="AV55" s="85">
        <f>'1087_UB_04_Skrlo - Uhersk...'!J31</f>
        <v>0</v>
      </c>
      <c r="AW55" s="85">
        <f>'1087_UB_04_Skrlo - Uhersk...'!J32</f>
        <v>0</v>
      </c>
      <c r="AX55" s="85">
        <f>'1087_UB_04_Skrlo - Uhersk...'!J33</f>
        <v>0</v>
      </c>
      <c r="AY55" s="85">
        <f>'1087_UB_04_Skrlo - Uhersk...'!J34</f>
        <v>0</v>
      </c>
      <c r="AZ55" s="85">
        <f>'1087_UB_04_Skrlo - Uhersk...'!F31</f>
        <v>0</v>
      </c>
      <c r="BA55" s="85">
        <f>'1087_UB_04_Skrlo - Uhersk...'!F32</f>
        <v>0</v>
      </c>
      <c r="BB55" s="85">
        <f>'1087_UB_04_Skrlo - Uhersk...'!F33</f>
        <v>0</v>
      </c>
      <c r="BC55" s="85">
        <f>'1087_UB_04_Skrlo - Uhersk...'!F34</f>
        <v>0</v>
      </c>
      <c r="BD55" s="87">
        <f>'1087_UB_04_Skrlo - Uhersk...'!F35</f>
        <v>0</v>
      </c>
      <c r="BT55" s="88" t="s">
        <v>78</v>
      </c>
      <c r="BU55" s="88" t="s">
        <v>79</v>
      </c>
      <c r="BV55" s="88" t="s">
        <v>74</v>
      </c>
      <c r="BW55" s="88" t="s">
        <v>5</v>
      </c>
      <c r="BX55" s="88" t="s">
        <v>75</v>
      </c>
      <c r="CL55" s="88" t="s">
        <v>19</v>
      </c>
    </row>
    <row r="56" spans="1:90" s="1" customFormat="1" ht="30" customHeight="1">
      <c r="B56" s="31"/>
      <c r="C56" s="32"/>
      <c r="D56" s="32"/>
      <c r="E56" s="32"/>
      <c r="F56" s="32"/>
      <c r="G56" s="32"/>
      <c r="H56" s="32"/>
      <c r="I56" s="32"/>
      <c r="J56" s="32"/>
      <c r="K56" s="32"/>
      <c r="L56" s="32"/>
      <c r="M56" s="32"/>
      <c r="N56" s="32"/>
      <c r="O56" s="32"/>
      <c r="P56" s="32"/>
      <c r="Q56" s="32"/>
      <c r="R56" s="32"/>
      <c r="S56" s="32"/>
      <c r="T56" s="32"/>
      <c r="U56" s="32"/>
      <c r="V56" s="32"/>
      <c r="W56" s="32"/>
      <c r="X56" s="32"/>
      <c r="Y56" s="32"/>
      <c r="Z56" s="32"/>
      <c r="AA56" s="32"/>
      <c r="AB56" s="32"/>
      <c r="AC56" s="32"/>
      <c r="AD56" s="32"/>
      <c r="AE56" s="32"/>
      <c r="AF56" s="32"/>
      <c r="AG56" s="32"/>
      <c r="AH56" s="32"/>
      <c r="AI56" s="32"/>
      <c r="AJ56" s="32"/>
      <c r="AK56" s="32"/>
      <c r="AL56" s="32"/>
      <c r="AM56" s="32"/>
      <c r="AN56" s="32"/>
      <c r="AO56" s="32"/>
      <c r="AP56" s="32"/>
      <c r="AQ56" s="32"/>
      <c r="AR56" s="35"/>
    </row>
    <row r="57" spans="1:90" s="1" customFormat="1" ht="6.95" customHeight="1">
      <c r="B57" s="43"/>
      <c r="C57" s="44"/>
      <c r="D57" s="44"/>
      <c r="E57" s="44"/>
      <c r="F57" s="44"/>
      <c r="G57" s="44"/>
      <c r="H57" s="44"/>
      <c r="I57" s="44"/>
      <c r="J57" s="44"/>
      <c r="K57" s="44"/>
      <c r="L57" s="44"/>
      <c r="M57" s="44"/>
      <c r="N57" s="44"/>
      <c r="O57" s="44"/>
      <c r="P57" s="44"/>
      <c r="Q57" s="44"/>
      <c r="R57" s="44"/>
      <c r="S57" s="44"/>
      <c r="T57" s="44"/>
      <c r="U57" s="44"/>
      <c r="V57" s="44"/>
      <c r="W57" s="44"/>
      <c r="X57" s="44"/>
      <c r="Y57" s="44"/>
      <c r="Z57" s="44"/>
      <c r="AA57" s="44"/>
      <c r="AB57" s="44"/>
      <c r="AC57" s="44"/>
      <c r="AD57" s="44"/>
      <c r="AE57" s="44"/>
      <c r="AF57" s="44"/>
      <c r="AG57" s="44"/>
      <c r="AH57" s="44"/>
      <c r="AI57" s="44"/>
      <c r="AJ57" s="44"/>
      <c r="AK57" s="44"/>
      <c r="AL57" s="44"/>
      <c r="AM57" s="44"/>
      <c r="AN57" s="44"/>
      <c r="AO57" s="44"/>
      <c r="AP57" s="44"/>
      <c r="AQ57" s="44"/>
      <c r="AR57" s="35"/>
    </row>
  </sheetData>
  <sheetProtection algorithmName="SHA-512" hashValue="ORKczmwa1VoPl+BntlbnDhSXe+aWGL8qzkcuxlJO/vkEg87AbpxFnydAre++PGS1p+bFAH086OkZp0ZAoXjy3Q==" saltValue="LqmGJZjhsITihH2Hm22/LluapYA4FzWaZSfFJI7qWEPpUaFlI117diGGJHeV48fbfaljlSEyOPUw/U2MHbXojg==" spinCount="100000" sheet="1" objects="1" scenarios="1" formatColumns="0" formatRows="0"/>
  <mergeCells count="42">
    <mergeCell ref="BE5:BE34"/>
    <mergeCell ref="AK26:AO26"/>
    <mergeCell ref="W29:AE29"/>
    <mergeCell ref="AK29:AO29"/>
    <mergeCell ref="W30:AE30"/>
    <mergeCell ref="AK30:AO30"/>
    <mergeCell ref="AK31:AO31"/>
    <mergeCell ref="W32:AE32"/>
    <mergeCell ref="AK32:AO32"/>
    <mergeCell ref="W33:AE33"/>
    <mergeCell ref="AK33:AO33"/>
    <mergeCell ref="AK35:AO35"/>
    <mergeCell ref="AR2:BE2"/>
    <mergeCell ref="AM50:AP50"/>
    <mergeCell ref="L45:AO45"/>
    <mergeCell ref="AM47:AN47"/>
    <mergeCell ref="AM49:AP49"/>
    <mergeCell ref="AS49:AT51"/>
    <mergeCell ref="K5:AO5"/>
    <mergeCell ref="K6:AO6"/>
    <mergeCell ref="E14:AJ14"/>
    <mergeCell ref="E23:AN23"/>
    <mergeCell ref="L28:P28"/>
    <mergeCell ref="W28:AE28"/>
    <mergeCell ref="AK28:AO28"/>
    <mergeCell ref="L29:P29"/>
    <mergeCell ref="W31:AE31"/>
    <mergeCell ref="AG52:AM52"/>
    <mergeCell ref="AN52:AP52"/>
    <mergeCell ref="AN55:AP55"/>
    <mergeCell ref="AG55:AM55"/>
    <mergeCell ref="D55:H55"/>
    <mergeCell ref="J55:AF55"/>
    <mergeCell ref="AG54:AM54"/>
    <mergeCell ref="AN54:AP54"/>
    <mergeCell ref="L30:P30"/>
    <mergeCell ref="L31:P31"/>
    <mergeCell ref="L32:P32"/>
    <mergeCell ref="L33:P33"/>
    <mergeCell ref="C52:G52"/>
    <mergeCell ref="I52:AF52"/>
    <mergeCell ref="X35:AB35"/>
  </mergeCells>
  <hyperlinks>
    <hyperlink ref="A55" location="'1087_UB_04_Skrlo - Uhersk...'!C2" display="/"/>
  </hyperlinks>
  <pageMargins left="0.39374999999999999" right="0.39374999999999999" top="0.39374999999999999" bottom="0.39374999999999999" header="0" footer="0"/>
  <pageSetup paperSize="9" fitToHeight="100" orientation="landscape" blackAndWhite="1"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326"/>
  <sheetViews>
    <sheetView showGridLines="0" tabSelected="1" workbookViewId="0"/>
  </sheetViews>
  <sheetFormatPr defaultRowHeight="11.25"/>
  <cols>
    <col min="1" max="1" width="8.33203125" customWidth="1"/>
    <col min="2" max="2" width="1.6640625" customWidth="1"/>
    <col min="3" max="3" width="4.1640625" customWidth="1"/>
    <col min="4" max="4" width="4.33203125" customWidth="1"/>
    <col min="5" max="5" width="17.1640625" customWidth="1"/>
    <col min="6" max="6" width="100.83203125" customWidth="1"/>
    <col min="7" max="7" width="8.6640625" customWidth="1"/>
    <col min="8" max="8" width="11.1640625" customWidth="1"/>
    <col min="9" max="9" width="14.1640625" style="89" customWidth="1"/>
    <col min="10" max="10" width="23.5" customWidth="1"/>
    <col min="11" max="11" width="15.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56" ht="36.950000000000003" customHeight="1">
      <c r="L2" s="234"/>
      <c r="M2" s="234"/>
      <c r="N2" s="234"/>
      <c r="O2" s="234"/>
      <c r="P2" s="234"/>
      <c r="Q2" s="234"/>
      <c r="R2" s="234"/>
      <c r="S2" s="234"/>
      <c r="T2" s="234"/>
      <c r="U2" s="234"/>
      <c r="V2" s="234"/>
      <c r="AT2" s="14" t="s">
        <v>5</v>
      </c>
      <c r="AZ2" s="90" t="s">
        <v>80</v>
      </c>
      <c r="BA2" s="90" t="s">
        <v>1</v>
      </c>
      <c r="BB2" s="90" t="s">
        <v>1</v>
      </c>
      <c r="BC2" s="90" t="s">
        <v>81</v>
      </c>
      <c r="BD2" s="90" t="s">
        <v>82</v>
      </c>
    </row>
    <row r="3" spans="2:56" ht="6.95" customHeight="1">
      <c r="B3" s="91"/>
      <c r="C3" s="92"/>
      <c r="D3" s="92"/>
      <c r="E3" s="92"/>
      <c r="F3" s="92"/>
      <c r="G3" s="92"/>
      <c r="H3" s="92"/>
      <c r="I3" s="93"/>
      <c r="J3" s="92"/>
      <c r="K3" s="92"/>
      <c r="L3" s="17"/>
      <c r="AT3" s="14" t="s">
        <v>82</v>
      </c>
      <c r="AZ3" s="90" t="s">
        <v>83</v>
      </c>
      <c r="BA3" s="90" t="s">
        <v>1</v>
      </c>
      <c r="BB3" s="90" t="s">
        <v>1</v>
      </c>
      <c r="BC3" s="90" t="s">
        <v>84</v>
      </c>
      <c r="BD3" s="90" t="s">
        <v>82</v>
      </c>
    </row>
    <row r="4" spans="2:56" ht="24.95" customHeight="1">
      <c r="B4" s="17"/>
      <c r="D4" s="94" t="s">
        <v>85</v>
      </c>
      <c r="L4" s="17"/>
      <c r="M4" s="21" t="s">
        <v>10</v>
      </c>
      <c r="AT4" s="14" t="s">
        <v>4</v>
      </c>
      <c r="AZ4" s="90" t="s">
        <v>86</v>
      </c>
      <c r="BA4" s="90" t="s">
        <v>1</v>
      </c>
      <c r="BB4" s="90" t="s">
        <v>1</v>
      </c>
      <c r="BC4" s="90" t="s">
        <v>87</v>
      </c>
      <c r="BD4" s="90" t="s">
        <v>82</v>
      </c>
    </row>
    <row r="5" spans="2:56" ht="6.95" customHeight="1">
      <c r="B5" s="17"/>
      <c r="L5" s="17"/>
      <c r="AZ5" s="90" t="s">
        <v>88</v>
      </c>
      <c r="BA5" s="90" t="s">
        <v>1</v>
      </c>
      <c r="BB5" s="90" t="s">
        <v>1</v>
      </c>
      <c r="BC5" s="90" t="s">
        <v>89</v>
      </c>
      <c r="BD5" s="90" t="s">
        <v>82</v>
      </c>
    </row>
    <row r="6" spans="2:56" s="1" customFormat="1" ht="12" customHeight="1">
      <c r="B6" s="35"/>
      <c r="D6" s="95" t="s">
        <v>16</v>
      </c>
      <c r="I6" s="96"/>
      <c r="L6" s="35"/>
      <c r="AZ6" s="90" t="s">
        <v>90</v>
      </c>
      <c r="BA6" s="90" t="s">
        <v>1</v>
      </c>
      <c r="BB6" s="90" t="s">
        <v>1</v>
      </c>
      <c r="BC6" s="90" t="s">
        <v>91</v>
      </c>
      <c r="BD6" s="90" t="s">
        <v>82</v>
      </c>
    </row>
    <row r="7" spans="2:56" s="1" customFormat="1" ht="36.950000000000003" customHeight="1">
      <c r="B7" s="35"/>
      <c r="E7" s="258" t="s">
        <v>17</v>
      </c>
      <c r="F7" s="259"/>
      <c r="G7" s="259"/>
      <c r="H7" s="259"/>
      <c r="I7" s="96"/>
      <c r="L7" s="35"/>
      <c r="AZ7" s="90" t="s">
        <v>92</v>
      </c>
      <c r="BA7" s="90" t="s">
        <v>1</v>
      </c>
      <c r="BB7" s="90" t="s">
        <v>1</v>
      </c>
      <c r="BC7" s="90" t="s">
        <v>93</v>
      </c>
      <c r="BD7" s="90" t="s">
        <v>82</v>
      </c>
    </row>
    <row r="8" spans="2:56" s="1" customFormat="1">
      <c r="B8" s="35"/>
      <c r="I8" s="96"/>
      <c r="L8" s="35"/>
      <c r="AZ8" s="90" t="s">
        <v>94</v>
      </c>
      <c r="BA8" s="90" t="s">
        <v>1</v>
      </c>
      <c r="BB8" s="90" t="s">
        <v>1</v>
      </c>
      <c r="BC8" s="90" t="s">
        <v>95</v>
      </c>
      <c r="BD8" s="90" t="s">
        <v>82</v>
      </c>
    </row>
    <row r="9" spans="2:56" s="1" customFormat="1" ht="12" customHeight="1">
      <c r="B9" s="35"/>
      <c r="D9" s="95" t="s">
        <v>18</v>
      </c>
      <c r="F9" s="14" t="s">
        <v>19</v>
      </c>
      <c r="I9" s="97" t="s">
        <v>20</v>
      </c>
      <c r="J9" s="14" t="s">
        <v>21</v>
      </c>
      <c r="L9" s="35"/>
      <c r="AZ9" s="90" t="s">
        <v>96</v>
      </c>
      <c r="BA9" s="90" t="s">
        <v>1</v>
      </c>
      <c r="BB9" s="90" t="s">
        <v>1</v>
      </c>
      <c r="BC9" s="90" t="s">
        <v>97</v>
      </c>
      <c r="BD9" s="90" t="s">
        <v>82</v>
      </c>
    </row>
    <row r="10" spans="2:56" s="1" customFormat="1" ht="12" customHeight="1">
      <c r="B10" s="35"/>
      <c r="D10" s="95" t="s">
        <v>22</v>
      </c>
      <c r="F10" s="14" t="s">
        <v>23</v>
      </c>
      <c r="I10" s="97" t="s">
        <v>24</v>
      </c>
      <c r="J10" s="98" t="str">
        <f>'Rekapitulace stavby'!AN8</f>
        <v>27. 2. 2019</v>
      </c>
      <c r="L10" s="35"/>
      <c r="AZ10" s="90" t="s">
        <v>98</v>
      </c>
      <c r="BA10" s="90" t="s">
        <v>1</v>
      </c>
      <c r="BB10" s="90" t="s">
        <v>1</v>
      </c>
      <c r="BC10" s="90" t="s">
        <v>99</v>
      </c>
      <c r="BD10" s="90" t="s">
        <v>82</v>
      </c>
    </row>
    <row r="11" spans="2:56" s="1" customFormat="1" ht="10.9" customHeight="1">
      <c r="B11" s="35"/>
      <c r="I11" s="96"/>
      <c r="L11" s="35"/>
      <c r="AZ11" s="90" t="s">
        <v>100</v>
      </c>
      <c r="BA11" s="90" t="s">
        <v>1</v>
      </c>
      <c r="BB11" s="90" t="s">
        <v>1</v>
      </c>
      <c r="BC11" s="90" t="s">
        <v>101</v>
      </c>
      <c r="BD11" s="90" t="s">
        <v>82</v>
      </c>
    </row>
    <row r="12" spans="2:56" s="1" customFormat="1" ht="12" customHeight="1">
      <c r="B12" s="35"/>
      <c r="D12" s="95" t="s">
        <v>26</v>
      </c>
      <c r="I12" s="97" t="s">
        <v>27</v>
      </c>
      <c r="J12" s="14" t="s">
        <v>1</v>
      </c>
      <c r="L12" s="35"/>
      <c r="AZ12" s="90" t="s">
        <v>102</v>
      </c>
      <c r="BA12" s="90" t="s">
        <v>1</v>
      </c>
      <c r="BB12" s="90" t="s">
        <v>1</v>
      </c>
      <c r="BC12" s="90" t="s">
        <v>103</v>
      </c>
      <c r="BD12" s="90" t="s">
        <v>82</v>
      </c>
    </row>
    <row r="13" spans="2:56" s="1" customFormat="1" ht="18" customHeight="1">
      <c r="B13" s="35"/>
      <c r="E13" s="14" t="s">
        <v>28</v>
      </c>
      <c r="I13" s="97" t="s">
        <v>29</v>
      </c>
      <c r="J13" s="14" t="s">
        <v>1</v>
      </c>
      <c r="L13" s="35"/>
      <c r="AZ13" s="90" t="s">
        <v>104</v>
      </c>
      <c r="BA13" s="90" t="s">
        <v>1</v>
      </c>
      <c r="BB13" s="90" t="s">
        <v>1</v>
      </c>
      <c r="BC13" s="90" t="s">
        <v>105</v>
      </c>
      <c r="BD13" s="90" t="s">
        <v>82</v>
      </c>
    </row>
    <row r="14" spans="2:56" s="1" customFormat="1" ht="6.95" customHeight="1">
      <c r="B14" s="35"/>
      <c r="I14" s="96"/>
      <c r="L14" s="35"/>
      <c r="AZ14" s="90" t="s">
        <v>106</v>
      </c>
      <c r="BA14" s="90" t="s">
        <v>1</v>
      </c>
      <c r="BB14" s="90" t="s">
        <v>1</v>
      </c>
      <c r="BC14" s="90" t="s">
        <v>107</v>
      </c>
      <c r="BD14" s="90" t="s">
        <v>82</v>
      </c>
    </row>
    <row r="15" spans="2:56" s="1" customFormat="1" ht="12" customHeight="1">
      <c r="B15" s="35"/>
      <c r="D15" s="95" t="s">
        <v>30</v>
      </c>
      <c r="I15" s="97" t="s">
        <v>27</v>
      </c>
      <c r="J15" s="27" t="str">
        <f>'Rekapitulace stavby'!AN13</f>
        <v>Vyplň údaj</v>
      </c>
      <c r="L15" s="35"/>
      <c r="AZ15" s="90" t="s">
        <v>108</v>
      </c>
      <c r="BA15" s="90" t="s">
        <v>1</v>
      </c>
      <c r="BB15" s="90" t="s">
        <v>1</v>
      </c>
      <c r="BC15" s="90" t="s">
        <v>109</v>
      </c>
      <c r="BD15" s="90" t="s">
        <v>82</v>
      </c>
    </row>
    <row r="16" spans="2:56" s="1" customFormat="1" ht="18" customHeight="1">
      <c r="B16" s="35"/>
      <c r="E16" s="260" t="str">
        <f>'Rekapitulace stavby'!E14</f>
        <v>Vyplň údaj</v>
      </c>
      <c r="F16" s="261"/>
      <c r="G16" s="261"/>
      <c r="H16" s="261"/>
      <c r="I16" s="97" t="s">
        <v>29</v>
      </c>
      <c r="J16" s="27" t="str">
        <f>'Rekapitulace stavby'!AN14</f>
        <v>Vyplň údaj</v>
      </c>
      <c r="L16" s="35"/>
      <c r="AZ16" s="90" t="s">
        <v>110</v>
      </c>
      <c r="BA16" s="90" t="s">
        <v>1</v>
      </c>
      <c r="BB16" s="90" t="s">
        <v>1</v>
      </c>
      <c r="BC16" s="90" t="s">
        <v>111</v>
      </c>
      <c r="BD16" s="90" t="s">
        <v>82</v>
      </c>
    </row>
    <row r="17" spans="2:56" s="1" customFormat="1" ht="6.95" customHeight="1">
      <c r="B17" s="35"/>
      <c r="I17" s="96"/>
      <c r="L17" s="35"/>
      <c r="AZ17" s="90" t="s">
        <v>112</v>
      </c>
      <c r="BA17" s="90" t="s">
        <v>1</v>
      </c>
      <c r="BB17" s="90" t="s">
        <v>1</v>
      </c>
      <c r="BC17" s="90" t="s">
        <v>113</v>
      </c>
      <c r="BD17" s="90" t="s">
        <v>82</v>
      </c>
    </row>
    <row r="18" spans="2:56" s="1" customFormat="1" ht="12" customHeight="1">
      <c r="B18" s="35"/>
      <c r="D18" s="95" t="s">
        <v>32</v>
      </c>
      <c r="I18" s="97" t="s">
        <v>27</v>
      </c>
      <c r="J18" s="14" t="s">
        <v>1</v>
      </c>
      <c r="L18" s="35"/>
      <c r="AZ18" s="90" t="s">
        <v>114</v>
      </c>
      <c r="BA18" s="90" t="s">
        <v>1</v>
      </c>
      <c r="BB18" s="90" t="s">
        <v>1</v>
      </c>
      <c r="BC18" s="90" t="s">
        <v>115</v>
      </c>
      <c r="BD18" s="90" t="s">
        <v>82</v>
      </c>
    </row>
    <row r="19" spans="2:56" s="1" customFormat="1" ht="18" customHeight="1">
      <c r="B19" s="35"/>
      <c r="E19" s="14" t="s">
        <v>33</v>
      </c>
      <c r="I19" s="97" t="s">
        <v>29</v>
      </c>
      <c r="J19" s="14" t="s">
        <v>1</v>
      </c>
      <c r="L19" s="35"/>
      <c r="AZ19" s="90" t="s">
        <v>116</v>
      </c>
      <c r="BA19" s="90" t="s">
        <v>1</v>
      </c>
      <c r="BB19" s="90" t="s">
        <v>1</v>
      </c>
      <c r="BC19" s="90" t="s">
        <v>117</v>
      </c>
      <c r="BD19" s="90" t="s">
        <v>82</v>
      </c>
    </row>
    <row r="20" spans="2:56" s="1" customFormat="1" ht="6.95" customHeight="1">
      <c r="B20" s="35"/>
      <c r="I20" s="96"/>
      <c r="L20" s="35"/>
      <c r="AZ20" s="90" t="s">
        <v>118</v>
      </c>
      <c r="BA20" s="90" t="s">
        <v>1</v>
      </c>
      <c r="BB20" s="90" t="s">
        <v>1</v>
      </c>
      <c r="BC20" s="90" t="s">
        <v>119</v>
      </c>
      <c r="BD20" s="90" t="s">
        <v>82</v>
      </c>
    </row>
    <row r="21" spans="2:56" s="1" customFormat="1" ht="12" customHeight="1">
      <c r="B21" s="35"/>
      <c r="D21" s="95" t="s">
        <v>35</v>
      </c>
      <c r="I21" s="97" t="s">
        <v>27</v>
      </c>
      <c r="J21" s="14" t="s">
        <v>36</v>
      </c>
      <c r="L21" s="35"/>
      <c r="AZ21" s="90" t="s">
        <v>120</v>
      </c>
      <c r="BA21" s="90" t="s">
        <v>1</v>
      </c>
      <c r="BB21" s="90" t="s">
        <v>1</v>
      </c>
      <c r="BC21" s="90" t="s">
        <v>121</v>
      </c>
      <c r="BD21" s="90" t="s">
        <v>82</v>
      </c>
    </row>
    <row r="22" spans="2:56" s="1" customFormat="1" ht="18" customHeight="1">
      <c r="B22" s="35"/>
      <c r="E22" s="14" t="s">
        <v>33</v>
      </c>
      <c r="I22" s="97" t="s">
        <v>29</v>
      </c>
      <c r="J22" s="14" t="s">
        <v>1</v>
      </c>
      <c r="L22" s="35"/>
      <c r="AZ22" s="90" t="s">
        <v>122</v>
      </c>
      <c r="BA22" s="90" t="s">
        <v>1</v>
      </c>
      <c r="BB22" s="90" t="s">
        <v>1</v>
      </c>
      <c r="BC22" s="90" t="s">
        <v>123</v>
      </c>
      <c r="BD22" s="90" t="s">
        <v>82</v>
      </c>
    </row>
    <row r="23" spans="2:56" s="1" customFormat="1" ht="6.95" customHeight="1">
      <c r="B23" s="35"/>
      <c r="I23" s="96"/>
      <c r="L23" s="35"/>
      <c r="AZ23" s="90" t="s">
        <v>124</v>
      </c>
      <c r="BA23" s="90" t="s">
        <v>1</v>
      </c>
      <c r="BB23" s="90" t="s">
        <v>1</v>
      </c>
      <c r="BC23" s="90" t="s">
        <v>125</v>
      </c>
      <c r="BD23" s="90" t="s">
        <v>82</v>
      </c>
    </row>
    <row r="24" spans="2:56" s="1" customFormat="1" ht="12" customHeight="1">
      <c r="B24" s="35"/>
      <c r="D24" s="95" t="s">
        <v>37</v>
      </c>
      <c r="I24" s="96"/>
      <c r="L24" s="35"/>
    </row>
    <row r="25" spans="2:56" s="6" customFormat="1" ht="45" customHeight="1">
      <c r="B25" s="99"/>
      <c r="E25" s="262" t="s">
        <v>38</v>
      </c>
      <c r="F25" s="262"/>
      <c r="G25" s="262"/>
      <c r="H25" s="262"/>
      <c r="I25" s="100"/>
      <c r="L25" s="99"/>
    </row>
    <row r="26" spans="2:56" s="1" customFormat="1" ht="6.95" customHeight="1">
      <c r="B26" s="35"/>
      <c r="I26" s="96"/>
      <c r="L26" s="35"/>
    </row>
    <row r="27" spans="2:56" s="1" customFormat="1" ht="6.95" customHeight="1">
      <c r="B27" s="35"/>
      <c r="D27" s="53"/>
      <c r="E27" s="53"/>
      <c r="F27" s="53"/>
      <c r="G27" s="53"/>
      <c r="H27" s="53"/>
      <c r="I27" s="101"/>
      <c r="J27" s="53"/>
      <c r="K27" s="53"/>
      <c r="L27" s="35"/>
    </row>
    <row r="28" spans="2:56" s="1" customFormat="1" ht="25.35" customHeight="1">
      <c r="B28" s="35"/>
      <c r="D28" s="102" t="s">
        <v>39</v>
      </c>
      <c r="I28" s="96"/>
      <c r="J28" s="103">
        <f>ROUND(J84, 2)</f>
        <v>0</v>
      </c>
      <c r="L28" s="35"/>
    </row>
    <row r="29" spans="2:56" s="1" customFormat="1" ht="6.95" customHeight="1">
      <c r="B29" s="35"/>
      <c r="D29" s="53"/>
      <c r="E29" s="53"/>
      <c r="F29" s="53"/>
      <c r="G29" s="53"/>
      <c r="H29" s="53"/>
      <c r="I29" s="101"/>
      <c r="J29" s="53"/>
      <c r="K29" s="53"/>
      <c r="L29" s="35"/>
    </row>
    <row r="30" spans="2:56" s="1" customFormat="1" ht="14.45" customHeight="1">
      <c r="B30" s="35"/>
      <c r="F30" s="104" t="s">
        <v>41</v>
      </c>
      <c r="I30" s="105" t="s">
        <v>40</v>
      </c>
      <c r="J30" s="104" t="s">
        <v>42</v>
      </c>
      <c r="L30" s="35"/>
    </row>
    <row r="31" spans="2:56" s="1" customFormat="1" ht="14.45" customHeight="1">
      <c r="B31" s="35"/>
      <c r="D31" s="95" t="s">
        <v>43</v>
      </c>
      <c r="E31" s="95" t="s">
        <v>44</v>
      </c>
      <c r="F31" s="106">
        <f>ROUND((SUM(BE84:BE325)),  2)</f>
        <v>0</v>
      </c>
      <c r="I31" s="107">
        <v>0.21</v>
      </c>
      <c r="J31" s="106">
        <f>ROUND(((SUM(BE84:BE325))*I31),  2)</f>
        <v>0</v>
      </c>
      <c r="L31" s="35"/>
    </row>
    <row r="32" spans="2:56" s="1" customFormat="1" ht="14.45" customHeight="1">
      <c r="B32" s="35"/>
      <c r="E32" s="95" t="s">
        <v>45</v>
      </c>
      <c r="F32" s="106">
        <f>ROUND((SUM(BF84:BF325)),  2)</f>
        <v>0</v>
      </c>
      <c r="I32" s="107">
        <v>0.15</v>
      </c>
      <c r="J32" s="106">
        <f>ROUND(((SUM(BF84:BF325))*I32),  2)</f>
        <v>0</v>
      </c>
      <c r="L32" s="35"/>
    </row>
    <row r="33" spans="2:12" s="1" customFormat="1" ht="14.45" hidden="1" customHeight="1">
      <c r="B33" s="35"/>
      <c r="E33" s="95" t="s">
        <v>46</v>
      </c>
      <c r="F33" s="106">
        <f>ROUND((SUM(BG84:BG325)),  2)</f>
        <v>0</v>
      </c>
      <c r="I33" s="107">
        <v>0.21</v>
      </c>
      <c r="J33" s="106">
        <f>0</f>
        <v>0</v>
      </c>
      <c r="L33" s="35"/>
    </row>
    <row r="34" spans="2:12" s="1" customFormat="1" ht="14.45" hidden="1" customHeight="1">
      <c r="B34" s="35"/>
      <c r="E34" s="95" t="s">
        <v>47</v>
      </c>
      <c r="F34" s="106">
        <f>ROUND((SUM(BH84:BH325)),  2)</f>
        <v>0</v>
      </c>
      <c r="I34" s="107">
        <v>0.15</v>
      </c>
      <c r="J34" s="106">
        <f>0</f>
        <v>0</v>
      </c>
      <c r="L34" s="35"/>
    </row>
    <row r="35" spans="2:12" s="1" customFormat="1" ht="14.45" hidden="1" customHeight="1">
      <c r="B35" s="35"/>
      <c r="E35" s="95" t="s">
        <v>48</v>
      </c>
      <c r="F35" s="106">
        <f>ROUND((SUM(BI84:BI325)),  2)</f>
        <v>0</v>
      </c>
      <c r="I35" s="107">
        <v>0</v>
      </c>
      <c r="J35" s="106">
        <f>0</f>
        <v>0</v>
      </c>
      <c r="L35" s="35"/>
    </row>
    <row r="36" spans="2:12" s="1" customFormat="1" ht="6.95" customHeight="1">
      <c r="B36" s="35"/>
      <c r="I36" s="96"/>
      <c r="L36" s="35"/>
    </row>
    <row r="37" spans="2:12" s="1" customFormat="1" ht="25.35" customHeight="1">
      <c r="B37" s="35"/>
      <c r="C37" s="108"/>
      <c r="D37" s="109" t="s">
        <v>49</v>
      </c>
      <c r="E37" s="110"/>
      <c r="F37" s="110"/>
      <c r="G37" s="111" t="s">
        <v>50</v>
      </c>
      <c r="H37" s="112" t="s">
        <v>51</v>
      </c>
      <c r="I37" s="113"/>
      <c r="J37" s="114">
        <f>SUM(J28:J35)</f>
        <v>0</v>
      </c>
      <c r="K37" s="115"/>
      <c r="L37" s="35"/>
    </row>
    <row r="38" spans="2:12" s="1" customFormat="1" ht="14.45" customHeight="1">
      <c r="B38" s="116"/>
      <c r="C38" s="117"/>
      <c r="D38" s="117"/>
      <c r="E38" s="117"/>
      <c r="F38" s="117"/>
      <c r="G38" s="117"/>
      <c r="H38" s="117"/>
      <c r="I38" s="118"/>
      <c r="J38" s="117"/>
      <c r="K38" s="117"/>
      <c r="L38" s="35"/>
    </row>
    <row r="42" spans="2:12" s="1" customFormat="1" ht="6.95" customHeight="1">
      <c r="B42" s="119"/>
      <c r="C42" s="120"/>
      <c r="D42" s="120"/>
      <c r="E42" s="120"/>
      <c r="F42" s="120"/>
      <c r="G42" s="120"/>
      <c r="H42" s="120"/>
      <c r="I42" s="121"/>
      <c r="J42" s="120"/>
      <c r="K42" s="120"/>
      <c r="L42" s="35"/>
    </row>
    <row r="43" spans="2:12" s="1" customFormat="1" ht="24.95" customHeight="1">
      <c r="B43" s="31"/>
      <c r="C43" s="20" t="s">
        <v>126</v>
      </c>
      <c r="D43" s="32"/>
      <c r="E43" s="32"/>
      <c r="F43" s="32"/>
      <c r="G43" s="32"/>
      <c r="H43" s="32"/>
      <c r="I43" s="96"/>
      <c r="J43" s="32"/>
      <c r="K43" s="32"/>
      <c r="L43" s="35"/>
    </row>
    <row r="44" spans="2:12" s="1" customFormat="1" ht="6.95" customHeight="1">
      <c r="B44" s="31"/>
      <c r="C44" s="32"/>
      <c r="D44" s="32"/>
      <c r="E44" s="32"/>
      <c r="F44" s="32"/>
      <c r="G44" s="32"/>
      <c r="H44" s="32"/>
      <c r="I44" s="96"/>
      <c r="J44" s="32"/>
      <c r="K44" s="32"/>
      <c r="L44" s="35"/>
    </row>
    <row r="45" spans="2:12" s="1" customFormat="1" ht="12" customHeight="1">
      <c r="B45" s="31"/>
      <c r="C45" s="26" t="s">
        <v>16</v>
      </c>
      <c r="D45" s="32"/>
      <c r="E45" s="32"/>
      <c r="F45" s="32"/>
      <c r="G45" s="32"/>
      <c r="H45" s="32"/>
      <c r="I45" s="96"/>
      <c r="J45" s="32"/>
      <c r="K45" s="32"/>
      <c r="L45" s="35"/>
    </row>
    <row r="46" spans="2:12" s="1" customFormat="1" ht="16.5" customHeight="1">
      <c r="B46" s="31"/>
      <c r="C46" s="32"/>
      <c r="D46" s="32"/>
      <c r="E46" s="237" t="str">
        <f>E7</f>
        <v>Uherský Brod, opravy chodníků 2018_1. 04 Ulice Škrlovecká</v>
      </c>
      <c r="F46" s="236"/>
      <c r="G46" s="236"/>
      <c r="H46" s="236"/>
      <c r="I46" s="96"/>
      <c r="J46" s="32"/>
      <c r="K46" s="32"/>
      <c r="L46" s="35"/>
    </row>
    <row r="47" spans="2:12" s="1" customFormat="1" ht="6.95" customHeight="1">
      <c r="B47" s="31"/>
      <c r="C47" s="32"/>
      <c r="D47" s="32"/>
      <c r="E47" s="32"/>
      <c r="F47" s="32"/>
      <c r="G47" s="32"/>
      <c r="H47" s="32"/>
      <c r="I47" s="96"/>
      <c r="J47" s="32"/>
      <c r="K47" s="32"/>
      <c r="L47" s="35"/>
    </row>
    <row r="48" spans="2:12" s="1" customFormat="1" ht="12" customHeight="1">
      <c r="B48" s="31"/>
      <c r="C48" s="26" t="s">
        <v>22</v>
      </c>
      <c r="D48" s="32"/>
      <c r="E48" s="32"/>
      <c r="F48" s="24" t="str">
        <f>F10</f>
        <v>Uherský Brod</v>
      </c>
      <c r="G48" s="32"/>
      <c r="H48" s="32"/>
      <c r="I48" s="97" t="s">
        <v>24</v>
      </c>
      <c r="J48" s="52" t="str">
        <f>IF(J10="","",J10)</f>
        <v>27. 2. 2019</v>
      </c>
      <c r="K48" s="32"/>
      <c r="L48" s="35"/>
    </row>
    <row r="49" spans="2:47" s="1" customFormat="1" ht="6.95" customHeight="1">
      <c r="B49" s="31"/>
      <c r="C49" s="32"/>
      <c r="D49" s="32"/>
      <c r="E49" s="32"/>
      <c r="F49" s="32"/>
      <c r="G49" s="32"/>
      <c r="H49" s="32"/>
      <c r="I49" s="96"/>
      <c r="J49" s="32"/>
      <c r="K49" s="32"/>
      <c r="L49" s="35"/>
    </row>
    <row r="50" spans="2:47" s="1" customFormat="1" ht="13.7" customHeight="1">
      <c r="B50" s="31"/>
      <c r="C50" s="26" t="s">
        <v>26</v>
      </c>
      <c r="D50" s="32"/>
      <c r="E50" s="32"/>
      <c r="F50" s="24" t="str">
        <f>E13</f>
        <v>TSUB</v>
      </c>
      <c r="G50" s="32"/>
      <c r="H50" s="32"/>
      <c r="I50" s="97" t="s">
        <v>32</v>
      </c>
      <c r="J50" s="29" t="str">
        <f>E19</f>
        <v>Ing. Kunčík</v>
      </c>
      <c r="K50" s="32"/>
      <c r="L50" s="35"/>
    </row>
    <row r="51" spans="2:47" s="1" customFormat="1" ht="13.7" customHeight="1">
      <c r="B51" s="31"/>
      <c r="C51" s="26" t="s">
        <v>30</v>
      </c>
      <c r="D51" s="32"/>
      <c r="E51" s="32"/>
      <c r="F51" s="24" t="str">
        <f>IF(E16="","",E16)</f>
        <v>Vyplň údaj</v>
      </c>
      <c r="G51" s="32"/>
      <c r="H51" s="32"/>
      <c r="I51" s="97" t="s">
        <v>35</v>
      </c>
      <c r="J51" s="29" t="str">
        <f>E22</f>
        <v>Ing. Kunčík</v>
      </c>
      <c r="K51" s="32"/>
      <c r="L51" s="35"/>
    </row>
    <row r="52" spans="2:47" s="1" customFormat="1" ht="10.35" customHeight="1">
      <c r="B52" s="31"/>
      <c r="C52" s="32"/>
      <c r="D52" s="32"/>
      <c r="E52" s="32"/>
      <c r="F52" s="32"/>
      <c r="G52" s="32"/>
      <c r="H52" s="32"/>
      <c r="I52" s="96"/>
      <c r="J52" s="32"/>
      <c r="K52" s="32"/>
      <c r="L52" s="35"/>
    </row>
    <row r="53" spans="2:47" s="1" customFormat="1" ht="29.25" customHeight="1">
      <c r="B53" s="31"/>
      <c r="C53" s="122" t="s">
        <v>127</v>
      </c>
      <c r="D53" s="123"/>
      <c r="E53" s="123"/>
      <c r="F53" s="123"/>
      <c r="G53" s="123"/>
      <c r="H53" s="123"/>
      <c r="I53" s="124"/>
      <c r="J53" s="125" t="s">
        <v>128</v>
      </c>
      <c r="K53" s="123"/>
      <c r="L53" s="35"/>
    </row>
    <row r="54" spans="2:47" s="1" customFormat="1" ht="10.35" customHeight="1">
      <c r="B54" s="31"/>
      <c r="C54" s="32"/>
      <c r="D54" s="32"/>
      <c r="E54" s="32"/>
      <c r="F54" s="32"/>
      <c r="G54" s="32"/>
      <c r="H54" s="32"/>
      <c r="I54" s="96"/>
      <c r="J54" s="32"/>
      <c r="K54" s="32"/>
      <c r="L54" s="35"/>
    </row>
    <row r="55" spans="2:47" s="1" customFormat="1" ht="22.9" customHeight="1">
      <c r="B55" s="31"/>
      <c r="C55" s="126" t="s">
        <v>129</v>
      </c>
      <c r="D55" s="32"/>
      <c r="E55" s="32"/>
      <c r="F55" s="32"/>
      <c r="G55" s="32"/>
      <c r="H55" s="32"/>
      <c r="I55" s="96"/>
      <c r="J55" s="70">
        <f>J84</f>
        <v>0</v>
      </c>
      <c r="K55" s="32"/>
      <c r="L55" s="35"/>
      <c r="AU55" s="14" t="s">
        <v>130</v>
      </c>
    </row>
    <row r="56" spans="2:47" s="7" customFormat="1" ht="24.95" customHeight="1">
      <c r="B56" s="127"/>
      <c r="C56" s="128"/>
      <c r="D56" s="129" t="s">
        <v>131</v>
      </c>
      <c r="E56" s="130"/>
      <c r="F56" s="130"/>
      <c r="G56" s="130"/>
      <c r="H56" s="130"/>
      <c r="I56" s="131"/>
      <c r="J56" s="132">
        <f>J85</f>
        <v>0</v>
      </c>
      <c r="K56" s="128"/>
      <c r="L56" s="133"/>
    </row>
    <row r="57" spans="2:47" s="8" customFormat="1" ht="19.899999999999999" customHeight="1">
      <c r="B57" s="134"/>
      <c r="C57" s="135"/>
      <c r="D57" s="136" t="s">
        <v>132</v>
      </c>
      <c r="E57" s="137"/>
      <c r="F57" s="137"/>
      <c r="G57" s="137"/>
      <c r="H57" s="137"/>
      <c r="I57" s="138"/>
      <c r="J57" s="139">
        <f>J86</f>
        <v>0</v>
      </c>
      <c r="K57" s="135"/>
      <c r="L57" s="140"/>
    </row>
    <row r="58" spans="2:47" s="8" customFormat="1" ht="19.899999999999999" customHeight="1">
      <c r="B58" s="134"/>
      <c r="C58" s="135"/>
      <c r="D58" s="136" t="s">
        <v>133</v>
      </c>
      <c r="E58" s="137"/>
      <c r="F58" s="137"/>
      <c r="G58" s="137"/>
      <c r="H58" s="137"/>
      <c r="I58" s="138"/>
      <c r="J58" s="139">
        <f>J189</f>
        <v>0</v>
      </c>
      <c r="K58" s="135"/>
      <c r="L58" s="140"/>
    </row>
    <row r="59" spans="2:47" s="8" customFormat="1" ht="19.899999999999999" customHeight="1">
      <c r="B59" s="134"/>
      <c r="C59" s="135"/>
      <c r="D59" s="136" t="s">
        <v>134</v>
      </c>
      <c r="E59" s="137"/>
      <c r="F59" s="137"/>
      <c r="G59" s="137"/>
      <c r="H59" s="137"/>
      <c r="I59" s="138"/>
      <c r="J59" s="139">
        <f>J246</f>
        <v>0</v>
      </c>
      <c r="K59" s="135"/>
      <c r="L59" s="140"/>
    </row>
    <row r="60" spans="2:47" s="8" customFormat="1" ht="19.899999999999999" customHeight="1">
      <c r="B60" s="134"/>
      <c r="C60" s="135"/>
      <c r="D60" s="136" t="s">
        <v>135</v>
      </c>
      <c r="E60" s="137"/>
      <c r="F60" s="137"/>
      <c r="G60" s="137"/>
      <c r="H60" s="137"/>
      <c r="I60" s="138"/>
      <c r="J60" s="139">
        <f>J276</f>
        <v>0</v>
      </c>
      <c r="K60" s="135"/>
      <c r="L60" s="140"/>
    </row>
    <row r="61" spans="2:47" s="8" customFormat="1" ht="19.899999999999999" customHeight="1">
      <c r="B61" s="134"/>
      <c r="C61" s="135"/>
      <c r="D61" s="136" t="s">
        <v>136</v>
      </c>
      <c r="E61" s="137"/>
      <c r="F61" s="137"/>
      <c r="G61" s="137"/>
      <c r="H61" s="137"/>
      <c r="I61" s="138"/>
      <c r="J61" s="139">
        <f>J292</f>
        <v>0</v>
      </c>
      <c r="K61" s="135"/>
      <c r="L61" s="140"/>
    </row>
    <row r="62" spans="2:47" s="7" customFormat="1" ht="24.95" customHeight="1">
      <c r="B62" s="127"/>
      <c r="C62" s="128"/>
      <c r="D62" s="129" t="s">
        <v>137</v>
      </c>
      <c r="E62" s="130"/>
      <c r="F62" s="130"/>
      <c r="G62" s="130"/>
      <c r="H62" s="130"/>
      <c r="I62" s="131"/>
      <c r="J62" s="132">
        <f>J295</f>
        <v>0</v>
      </c>
      <c r="K62" s="128"/>
      <c r="L62" s="133"/>
    </row>
    <row r="63" spans="2:47" s="8" customFormat="1" ht="19.899999999999999" customHeight="1">
      <c r="B63" s="134"/>
      <c r="C63" s="135"/>
      <c r="D63" s="136" t="s">
        <v>138</v>
      </c>
      <c r="E63" s="137"/>
      <c r="F63" s="137"/>
      <c r="G63" s="137"/>
      <c r="H63" s="137"/>
      <c r="I63" s="138"/>
      <c r="J63" s="139">
        <f>J300</f>
        <v>0</v>
      </c>
      <c r="K63" s="135"/>
      <c r="L63" s="140"/>
    </row>
    <row r="64" spans="2:47" s="8" customFormat="1" ht="19.899999999999999" customHeight="1">
      <c r="B64" s="134"/>
      <c r="C64" s="135"/>
      <c r="D64" s="136" t="s">
        <v>139</v>
      </c>
      <c r="E64" s="137"/>
      <c r="F64" s="137"/>
      <c r="G64" s="137"/>
      <c r="H64" s="137"/>
      <c r="I64" s="138"/>
      <c r="J64" s="139">
        <f>J313</f>
        <v>0</v>
      </c>
      <c r="K64" s="135"/>
      <c r="L64" s="140"/>
    </row>
    <row r="65" spans="2:12" s="8" customFormat="1" ht="19.899999999999999" customHeight="1">
      <c r="B65" s="134"/>
      <c r="C65" s="135"/>
      <c r="D65" s="136" t="s">
        <v>140</v>
      </c>
      <c r="E65" s="137"/>
      <c r="F65" s="137"/>
      <c r="G65" s="137"/>
      <c r="H65" s="137"/>
      <c r="I65" s="138"/>
      <c r="J65" s="139">
        <f>J320</f>
        <v>0</v>
      </c>
      <c r="K65" s="135"/>
      <c r="L65" s="140"/>
    </row>
    <row r="66" spans="2:12" s="8" customFormat="1" ht="19.899999999999999" customHeight="1">
      <c r="B66" s="134"/>
      <c r="C66" s="135"/>
      <c r="D66" s="136" t="s">
        <v>141</v>
      </c>
      <c r="E66" s="137"/>
      <c r="F66" s="137"/>
      <c r="G66" s="137"/>
      <c r="H66" s="137"/>
      <c r="I66" s="138"/>
      <c r="J66" s="139">
        <f>J323</f>
        <v>0</v>
      </c>
      <c r="K66" s="135"/>
      <c r="L66" s="140"/>
    </row>
    <row r="67" spans="2:12" s="1" customFormat="1" ht="21.75" customHeight="1">
      <c r="B67" s="31"/>
      <c r="C67" s="32"/>
      <c r="D67" s="32"/>
      <c r="E67" s="32"/>
      <c r="F67" s="32"/>
      <c r="G67" s="32"/>
      <c r="H67" s="32"/>
      <c r="I67" s="96"/>
      <c r="J67" s="32"/>
      <c r="K67" s="32"/>
      <c r="L67" s="35"/>
    </row>
    <row r="68" spans="2:12" s="1" customFormat="1" ht="6.95" customHeight="1">
      <c r="B68" s="43"/>
      <c r="C68" s="44"/>
      <c r="D68" s="44"/>
      <c r="E68" s="44"/>
      <c r="F68" s="44"/>
      <c r="G68" s="44"/>
      <c r="H68" s="44"/>
      <c r="I68" s="118"/>
      <c r="J68" s="44"/>
      <c r="K68" s="44"/>
      <c r="L68" s="35"/>
    </row>
    <row r="72" spans="2:12" s="1" customFormat="1" ht="6.95" customHeight="1">
      <c r="B72" s="45"/>
      <c r="C72" s="46"/>
      <c r="D72" s="46"/>
      <c r="E72" s="46"/>
      <c r="F72" s="46"/>
      <c r="G72" s="46"/>
      <c r="H72" s="46"/>
      <c r="I72" s="121"/>
      <c r="J72" s="46"/>
      <c r="K72" s="46"/>
      <c r="L72" s="35"/>
    </row>
    <row r="73" spans="2:12" s="1" customFormat="1" ht="24.95" customHeight="1">
      <c r="B73" s="31"/>
      <c r="C73" s="20" t="s">
        <v>142</v>
      </c>
      <c r="D73" s="32"/>
      <c r="E73" s="32"/>
      <c r="F73" s="32"/>
      <c r="G73" s="32"/>
      <c r="H73" s="32"/>
      <c r="I73" s="96"/>
      <c r="J73" s="32"/>
      <c r="K73" s="32"/>
      <c r="L73" s="35"/>
    </row>
    <row r="74" spans="2:12" s="1" customFormat="1" ht="6.95" customHeight="1">
      <c r="B74" s="31"/>
      <c r="C74" s="32"/>
      <c r="D74" s="32"/>
      <c r="E74" s="32"/>
      <c r="F74" s="32"/>
      <c r="G74" s="32"/>
      <c r="H74" s="32"/>
      <c r="I74" s="96"/>
      <c r="J74" s="32"/>
      <c r="K74" s="32"/>
      <c r="L74" s="35"/>
    </row>
    <row r="75" spans="2:12" s="1" customFormat="1" ht="12" customHeight="1">
      <c r="B75" s="31"/>
      <c r="C75" s="26" t="s">
        <v>16</v>
      </c>
      <c r="D75" s="32"/>
      <c r="E75" s="32"/>
      <c r="F75" s="32"/>
      <c r="G75" s="32"/>
      <c r="H75" s="32"/>
      <c r="I75" s="96"/>
      <c r="J75" s="32"/>
      <c r="K75" s="32"/>
      <c r="L75" s="35"/>
    </row>
    <row r="76" spans="2:12" s="1" customFormat="1" ht="16.5" customHeight="1">
      <c r="B76" s="31"/>
      <c r="C76" s="32"/>
      <c r="D76" s="32"/>
      <c r="E76" s="237" t="str">
        <f>E7</f>
        <v>Uherský Brod, opravy chodníků 2018_1. 04 Ulice Škrlovecká</v>
      </c>
      <c r="F76" s="236"/>
      <c r="G76" s="236"/>
      <c r="H76" s="236"/>
      <c r="I76" s="96"/>
      <c r="J76" s="32"/>
      <c r="K76" s="32"/>
      <c r="L76" s="35"/>
    </row>
    <row r="77" spans="2:12" s="1" customFormat="1" ht="6.95" customHeight="1">
      <c r="B77" s="31"/>
      <c r="C77" s="32"/>
      <c r="D77" s="32"/>
      <c r="E77" s="32"/>
      <c r="F77" s="32"/>
      <c r="G77" s="32"/>
      <c r="H77" s="32"/>
      <c r="I77" s="96"/>
      <c r="J77" s="32"/>
      <c r="K77" s="32"/>
      <c r="L77" s="35"/>
    </row>
    <row r="78" spans="2:12" s="1" customFormat="1" ht="12" customHeight="1">
      <c r="B78" s="31"/>
      <c r="C78" s="26" t="s">
        <v>22</v>
      </c>
      <c r="D78" s="32"/>
      <c r="E78" s="32"/>
      <c r="F78" s="24" t="str">
        <f>F10</f>
        <v>Uherský Brod</v>
      </c>
      <c r="G78" s="32"/>
      <c r="H78" s="32"/>
      <c r="I78" s="97" t="s">
        <v>24</v>
      </c>
      <c r="J78" s="52" t="str">
        <f>IF(J10="","",J10)</f>
        <v>27. 2. 2019</v>
      </c>
      <c r="K78" s="32"/>
      <c r="L78" s="35"/>
    </row>
    <row r="79" spans="2:12" s="1" customFormat="1" ht="6.95" customHeight="1">
      <c r="B79" s="31"/>
      <c r="C79" s="32"/>
      <c r="D79" s="32"/>
      <c r="E79" s="32"/>
      <c r="F79" s="32"/>
      <c r="G79" s="32"/>
      <c r="H79" s="32"/>
      <c r="I79" s="96"/>
      <c r="J79" s="32"/>
      <c r="K79" s="32"/>
      <c r="L79" s="35"/>
    </row>
    <row r="80" spans="2:12" s="1" customFormat="1" ht="13.7" customHeight="1">
      <c r="B80" s="31"/>
      <c r="C80" s="26" t="s">
        <v>26</v>
      </c>
      <c r="D80" s="32"/>
      <c r="E80" s="32"/>
      <c r="F80" s="24" t="str">
        <f>E13</f>
        <v>TSUB</v>
      </c>
      <c r="G80" s="32"/>
      <c r="H80" s="32"/>
      <c r="I80" s="97" t="s">
        <v>32</v>
      </c>
      <c r="J80" s="29" t="str">
        <f>E19</f>
        <v>Ing. Kunčík</v>
      </c>
      <c r="K80" s="32"/>
      <c r="L80" s="35"/>
    </row>
    <row r="81" spans="2:65" s="1" customFormat="1" ht="13.7" customHeight="1">
      <c r="B81" s="31"/>
      <c r="C81" s="26" t="s">
        <v>30</v>
      </c>
      <c r="D81" s="32"/>
      <c r="E81" s="32"/>
      <c r="F81" s="24" t="str">
        <f>IF(E16="","",E16)</f>
        <v>Vyplň údaj</v>
      </c>
      <c r="G81" s="32"/>
      <c r="H81" s="32"/>
      <c r="I81" s="97" t="s">
        <v>35</v>
      </c>
      <c r="J81" s="29" t="str">
        <f>E22</f>
        <v>Ing. Kunčík</v>
      </c>
      <c r="K81" s="32"/>
      <c r="L81" s="35"/>
    </row>
    <row r="82" spans="2:65" s="1" customFormat="1" ht="10.35" customHeight="1">
      <c r="B82" s="31"/>
      <c r="C82" s="32"/>
      <c r="D82" s="32"/>
      <c r="E82" s="32"/>
      <c r="F82" s="32"/>
      <c r="G82" s="32"/>
      <c r="H82" s="32"/>
      <c r="I82" s="96"/>
      <c r="J82" s="32"/>
      <c r="K82" s="32"/>
      <c r="L82" s="35"/>
    </row>
    <row r="83" spans="2:65" s="9" customFormat="1" ht="29.25" customHeight="1">
      <c r="B83" s="141"/>
      <c r="C83" s="142" t="s">
        <v>143</v>
      </c>
      <c r="D83" s="143" t="s">
        <v>58</v>
      </c>
      <c r="E83" s="143" t="s">
        <v>54</v>
      </c>
      <c r="F83" s="143" t="s">
        <v>55</v>
      </c>
      <c r="G83" s="143" t="s">
        <v>144</v>
      </c>
      <c r="H83" s="143" t="s">
        <v>145</v>
      </c>
      <c r="I83" s="144" t="s">
        <v>146</v>
      </c>
      <c r="J83" s="143" t="s">
        <v>128</v>
      </c>
      <c r="K83" s="145" t="s">
        <v>147</v>
      </c>
      <c r="L83" s="146"/>
      <c r="M83" s="61" t="s">
        <v>1</v>
      </c>
      <c r="N83" s="62" t="s">
        <v>43</v>
      </c>
      <c r="O83" s="62" t="s">
        <v>148</v>
      </c>
      <c r="P83" s="62" t="s">
        <v>149</v>
      </c>
      <c r="Q83" s="62" t="s">
        <v>150</v>
      </c>
      <c r="R83" s="62" t="s">
        <v>151</v>
      </c>
      <c r="S83" s="62" t="s">
        <v>152</v>
      </c>
      <c r="T83" s="63" t="s">
        <v>153</v>
      </c>
    </row>
    <row r="84" spans="2:65" s="1" customFormat="1" ht="22.9" customHeight="1">
      <c r="B84" s="31"/>
      <c r="C84" s="68" t="s">
        <v>154</v>
      </c>
      <c r="D84" s="32"/>
      <c r="E84" s="32"/>
      <c r="F84" s="32"/>
      <c r="G84" s="32"/>
      <c r="H84" s="32"/>
      <c r="I84" s="96"/>
      <c r="J84" s="147">
        <f>BK84</f>
        <v>0</v>
      </c>
      <c r="K84" s="32"/>
      <c r="L84" s="35"/>
      <c r="M84" s="64"/>
      <c r="N84" s="65"/>
      <c r="O84" s="65"/>
      <c r="P84" s="148">
        <f>P85+P295</f>
        <v>0</v>
      </c>
      <c r="Q84" s="65"/>
      <c r="R84" s="148">
        <f>R85+R295</f>
        <v>228.50074649999999</v>
      </c>
      <c r="S84" s="65"/>
      <c r="T84" s="149">
        <f>T85+T295</f>
        <v>237.6062</v>
      </c>
      <c r="AT84" s="14" t="s">
        <v>72</v>
      </c>
      <c r="AU84" s="14" t="s">
        <v>130</v>
      </c>
      <c r="BK84" s="150">
        <f>BK85+BK295</f>
        <v>0</v>
      </c>
    </row>
    <row r="85" spans="2:65" s="10" customFormat="1" ht="25.9" customHeight="1">
      <c r="B85" s="151"/>
      <c r="C85" s="152"/>
      <c r="D85" s="153" t="s">
        <v>72</v>
      </c>
      <c r="E85" s="154" t="s">
        <v>155</v>
      </c>
      <c r="F85" s="154" t="s">
        <v>156</v>
      </c>
      <c r="G85" s="152"/>
      <c r="H85" s="152"/>
      <c r="I85" s="155"/>
      <c r="J85" s="156">
        <f>BK85</f>
        <v>0</v>
      </c>
      <c r="K85" s="152"/>
      <c r="L85" s="157"/>
      <c r="M85" s="158"/>
      <c r="N85" s="159"/>
      <c r="O85" s="159"/>
      <c r="P85" s="160">
        <f>P86+P189+P246+P276+P292</f>
        <v>0</v>
      </c>
      <c r="Q85" s="159"/>
      <c r="R85" s="160">
        <f>R86+R189+R246+R276+R292</f>
        <v>228.50074649999999</v>
      </c>
      <c r="S85" s="159"/>
      <c r="T85" s="161">
        <f>T86+T189+T246+T276+T292</f>
        <v>237.6062</v>
      </c>
      <c r="AR85" s="162" t="s">
        <v>78</v>
      </c>
      <c r="AT85" s="163" t="s">
        <v>72</v>
      </c>
      <c r="AU85" s="163" t="s">
        <v>73</v>
      </c>
      <c r="AY85" s="162" t="s">
        <v>157</v>
      </c>
      <c r="BK85" s="164">
        <f>BK86+BK189+BK246+BK276+BK292</f>
        <v>0</v>
      </c>
    </row>
    <row r="86" spans="2:65" s="10" customFormat="1" ht="22.9" customHeight="1">
      <c r="B86" s="151"/>
      <c r="C86" s="152"/>
      <c r="D86" s="153" t="s">
        <v>72</v>
      </c>
      <c r="E86" s="165" t="s">
        <v>78</v>
      </c>
      <c r="F86" s="165" t="s">
        <v>158</v>
      </c>
      <c r="G86" s="152"/>
      <c r="H86" s="152"/>
      <c r="I86" s="155"/>
      <c r="J86" s="166">
        <f>BK86</f>
        <v>0</v>
      </c>
      <c r="K86" s="152"/>
      <c r="L86" s="157"/>
      <c r="M86" s="158"/>
      <c r="N86" s="159"/>
      <c r="O86" s="159"/>
      <c r="P86" s="160">
        <f>SUM(P87:P188)</f>
        <v>0</v>
      </c>
      <c r="Q86" s="159"/>
      <c r="R86" s="160">
        <f>SUM(R87:R188)</f>
        <v>60.588814999999997</v>
      </c>
      <c r="S86" s="159"/>
      <c r="T86" s="161">
        <f>SUM(T87:T188)</f>
        <v>237.6062</v>
      </c>
      <c r="AR86" s="162" t="s">
        <v>78</v>
      </c>
      <c r="AT86" s="163" t="s">
        <v>72</v>
      </c>
      <c r="AU86" s="163" t="s">
        <v>78</v>
      </c>
      <c r="AY86" s="162" t="s">
        <v>157</v>
      </c>
      <c r="BK86" s="164">
        <f>SUM(BK87:BK188)</f>
        <v>0</v>
      </c>
    </row>
    <row r="87" spans="2:65" s="1" customFormat="1" ht="16.5" customHeight="1">
      <c r="B87" s="31"/>
      <c r="C87" s="167" t="s">
        <v>78</v>
      </c>
      <c r="D87" s="167" t="s">
        <v>159</v>
      </c>
      <c r="E87" s="168" t="s">
        <v>160</v>
      </c>
      <c r="F87" s="169" t="s">
        <v>161</v>
      </c>
      <c r="G87" s="170" t="s">
        <v>162</v>
      </c>
      <c r="H87" s="171">
        <v>384.1</v>
      </c>
      <c r="I87" s="172"/>
      <c r="J87" s="173">
        <f>ROUND(I87*H87,2)</f>
        <v>0</v>
      </c>
      <c r="K87" s="169" t="s">
        <v>163</v>
      </c>
      <c r="L87" s="35"/>
      <c r="M87" s="174" t="s">
        <v>1</v>
      </c>
      <c r="N87" s="175" t="s">
        <v>44</v>
      </c>
      <c r="O87" s="57"/>
      <c r="P87" s="176">
        <f>O87*H87</f>
        <v>0</v>
      </c>
      <c r="Q87" s="176">
        <v>0</v>
      </c>
      <c r="R87" s="176">
        <f>Q87*H87</f>
        <v>0</v>
      </c>
      <c r="S87" s="176">
        <v>0.255</v>
      </c>
      <c r="T87" s="177">
        <f>S87*H87</f>
        <v>97.94550000000001</v>
      </c>
      <c r="AR87" s="14" t="s">
        <v>164</v>
      </c>
      <c r="AT87" s="14" t="s">
        <v>159</v>
      </c>
      <c r="AU87" s="14" t="s">
        <v>82</v>
      </c>
      <c r="AY87" s="14" t="s">
        <v>157</v>
      </c>
      <c r="BE87" s="178">
        <f>IF(N87="základní",J87,0)</f>
        <v>0</v>
      </c>
      <c r="BF87" s="178">
        <f>IF(N87="snížená",J87,0)</f>
        <v>0</v>
      </c>
      <c r="BG87" s="178">
        <f>IF(N87="zákl. přenesená",J87,0)</f>
        <v>0</v>
      </c>
      <c r="BH87" s="178">
        <f>IF(N87="sníž. přenesená",J87,0)</f>
        <v>0</v>
      </c>
      <c r="BI87" s="178">
        <f>IF(N87="nulová",J87,0)</f>
        <v>0</v>
      </c>
      <c r="BJ87" s="14" t="s">
        <v>78</v>
      </c>
      <c r="BK87" s="178">
        <f>ROUND(I87*H87,2)</f>
        <v>0</v>
      </c>
      <c r="BL87" s="14" t="s">
        <v>164</v>
      </c>
      <c r="BM87" s="14" t="s">
        <v>165</v>
      </c>
    </row>
    <row r="88" spans="2:65" s="1" customFormat="1" ht="29.25">
      <c r="B88" s="31"/>
      <c r="C88" s="32"/>
      <c r="D88" s="179" t="s">
        <v>166</v>
      </c>
      <c r="E88" s="32"/>
      <c r="F88" s="180" t="s">
        <v>167</v>
      </c>
      <c r="G88" s="32"/>
      <c r="H88" s="32"/>
      <c r="I88" s="96"/>
      <c r="J88" s="32"/>
      <c r="K88" s="32"/>
      <c r="L88" s="35"/>
      <c r="M88" s="181"/>
      <c r="N88" s="57"/>
      <c r="O88" s="57"/>
      <c r="P88" s="57"/>
      <c r="Q88" s="57"/>
      <c r="R88" s="57"/>
      <c r="S88" s="57"/>
      <c r="T88" s="58"/>
      <c r="AT88" s="14" t="s">
        <v>166</v>
      </c>
      <c r="AU88" s="14" t="s">
        <v>82</v>
      </c>
    </row>
    <row r="89" spans="2:65" s="1" customFormat="1" ht="78">
      <c r="B89" s="31"/>
      <c r="C89" s="32"/>
      <c r="D89" s="179" t="s">
        <v>168</v>
      </c>
      <c r="E89" s="32"/>
      <c r="F89" s="182" t="s">
        <v>169</v>
      </c>
      <c r="G89" s="32"/>
      <c r="H89" s="32"/>
      <c r="I89" s="96"/>
      <c r="J89" s="32"/>
      <c r="K89" s="32"/>
      <c r="L89" s="35"/>
      <c r="M89" s="181"/>
      <c r="N89" s="57"/>
      <c r="O89" s="57"/>
      <c r="P89" s="57"/>
      <c r="Q89" s="57"/>
      <c r="R89" s="57"/>
      <c r="S89" s="57"/>
      <c r="T89" s="58"/>
      <c r="AT89" s="14" t="s">
        <v>168</v>
      </c>
      <c r="AU89" s="14" t="s">
        <v>82</v>
      </c>
    </row>
    <row r="90" spans="2:65" s="11" customFormat="1">
      <c r="B90" s="183"/>
      <c r="C90" s="184"/>
      <c r="D90" s="179" t="s">
        <v>170</v>
      </c>
      <c r="E90" s="185" t="s">
        <v>80</v>
      </c>
      <c r="F90" s="186" t="s">
        <v>171</v>
      </c>
      <c r="G90" s="184"/>
      <c r="H90" s="187">
        <v>384.1</v>
      </c>
      <c r="I90" s="188"/>
      <c r="J90" s="184"/>
      <c r="K90" s="184"/>
      <c r="L90" s="189"/>
      <c r="M90" s="190"/>
      <c r="N90" s="191"/>
      <c r="O90" s="191"/>
      <c r="P90" s="191"/>
      <c r="Q90" s="191"/>
      <c r="R90" s="191"/>
      <c r="S90" s="191"/>
      <c r="T90" s="192"/>
      <c r="AT90" s="193" t="s">
        <v>170</v>
      </c>
      <c r="AU90" s="193" t="s">
        <v>82</v>
      </c>
      <c r="AV90" s="11" t="s">
        <v>82</v>
      </c>
      <c r="AW90" s="11" t="s">
        <v>34</v>
      </c>
      <c r="AX90" s="11" t="s">
        <v>78</v>
      </c>
      <c r="AY90" s="193" t="s">
        <v>157</v>
      </c>
    </row>
    <row r="91" spans="2:65" s="1" customFormat="1" ht="16.5" customHeight="1">
      <c r="B91" s="31"/>
      <c r="C91" s="167" t="s">
        <v>82</v>
      </c>
      <c r="D91" s="167" t="s">
        <v>159</v>
      </c>
      <c r="E91" s="168" t="s">
        <v>172</v>
      </c>
      <c r="F91" s="169" t="s">
        <v>173</v>
      </c>
      <c r="G91" s="170" t="s">
        <v>162</v>
      </c>
      <c r="H91" s="171">
        <v>384.1</v>
      </c>
      <c r="I91" s="172"/>
      <c r="J91" s="173">
        <f>ROUND(I91*H91,2)</f>
        <v>0</v>
      </c>
      <c r="K91" s="169" t="s">
        <v>163</v>
      </c>
      <c r="L91" s="35"/>
      <c r="M91" s="174" t="s">
        <v>1</v>
      </c>
      <c r="N91" s="175" t="s">
        <v>44</v>
      </c>
      <c r="O91" s="57"/>
      <c r="P91" s="176">
        <f>O91*H91</f>
        <v>0</v>
      </c>
      <c r="Q91" s="176">
        <v>0</v>
      </c>
      <c r="R91" s="176">
        <f>Q91*H91</f>
        <v>0</v>
      </c>
      <c r="S91" s="176">
        <v>0.3</v>
      </c>
      <c r="T91" s="177">
        <f>S91*H91</f>
        <v>115.23</v>
      </c>
      <c r="AR91" s="14" t="s">
        <v>164</v>
      </c>
      <c r="AT91" s="14" t="s">
        <v>159</v>
      </c>
      <c r="AU91" s="14" t="s">
        <v>82</v>
      </c>
      <c r="AY91" s="14" t="s">
        <v>157</v>
      </c>
      <c r="BE91" s="178">
        <f>IF(N91="základní",J91,0)</f>
        <v>0</v>
      </c>
      <c r="BF91" s="178">
        <f>IF(N91="snížená",J91,0)</f>
        <v>0</v>
      </c>
      <c r="BG91" s="178">
        <f>IF(N91="zákl. přenesená",J91,0)</f>
        <v>0</v>
      </c>
      <c r="BH91" s="178">
        <f>IF(N91="sníž. přenesená",J91,0)</f>
        <v>0</v>
      </c>
      <c r="BI91" s="178">
        <f>IF(N91="nulová",J91,0)</f>
        <v>0</v>
      </c>
      <c r="BJ91" s="14" t="s">
        <v>78</v>
      </c>
      <c r="BK91" s="178">
        <f>ROUND(I91*H91,2)</f>
        <v>0</v>
      </c>
      <c r="BL91" s="14" t="s">
        <v>164</v>
      </c>
      <c r="BM91" s="14" t="s">
        <v>174</v>
      </c>
    </row>
    <row r="92" spans="2:65" s="1" customFormat="1" ht="19.5">
      <c r="B92" s="31"/>
      <c r="C92" s="32"/>
      <c r="D92" s="179" t="s">
        <v>166</v>
      </c>
      <c r="E92" s="32"/>
      <c r="F92" s="180" t="s">
        <v>175</v>
      </c>
      <c r="G92" s="32"/>
      <c r="H92" s="32"/>
      <c r="I92" s="96"/>
      <c r="J92" s="32"/>
      <c r="K92" s="32"/>
      <c r="L92" s="35"/>
      <c r="M92" s="181"/>
      <c r="N92" s="57"/>
      <c r="O92" s="57"/>
      <c r="P92" s="57"/>
      <c r="Q92" s="57"/>
      <c r="R92" s="57"/>
      <c r="S92" s="57"/>
      <c r="T92" s="58"/>
      <c r="AT92" s="14" t="s">
        <v>166</v>
      </c>
      <c r="AU92" s="14" t="s">
        <v>82</v>
      </c>
    </row>
    <row r="93" spans="2:65" s="1" customFormat="1" ht="126.75">
      <c r="B93" s="31"/>
      <c r="C93" s="32"/>
      <c r="D93" s="179" t="s">
        <v>168</v>
      </c>
      <c r="E93" s="32"/>
      <c r="F93" s="182" t="s">
        <v>176</v>
      </c>
      <c r="G93" s="32"/>
      <c r="H93" s="32"/>
      <c r="I93" s="96"/>
      <c r="J93" s="32"/>
      <c r="K93" s="32"/>
      <c r="L93" s="35"/>
      <c r="M93" s="181"/>
      <c r="N93" s="57"/>
      <c r="O93" s="57"/>
      <c r="P93" s="57"/>
      <c r="Q93" s="57"/>
      <c r="R93" s="57"/>
      <c r="S93" s="57"/>
      <c r="T93" s="58"/>
      <c r="AT93" s="14" t="s">
        <v>168</v>
      </c>
      <c r="AU93" s="14" t="s">
        <v>82</v>
      </c>
    </row>
    <row r="94" spans="2:65" s="11" customFormat="1">
      <c r="B94" s="183"/>
      <c r="C94" s="184"/>
      <c r="D94" s="179" t="s">
        <v>170</v>
      </c>
      <c r="E94" s="185" t="s">
        <v>1</v>
      </c>
      <c r="F94" s="186" t="s">
        <v>80</v>
      </c>
      <c r="G94" s="184"/>
      <c r="H94" s="187">
        <v>384.1</v>
      </c>
      <c r="I94" s="188"/>
      <c r="J94" s="184"/>
      <c r="K94" s="184"/>
      <c r="L94" s="189"/>
      <c r="M94" s="190"/>
      <c r="N94" s="191"/>
      <c r="O94" s="191"/>
      <c r="P94" s="191"/>
      <c r="Q94" s="191"/>
      <c r="R94" s="191"/>
      <c r="S94" s="191"/>
      <c r="T94" s="192"/>
      <c r="AT94" s="193" t="s">
        <v>170</v>
      </c>
      <c r="AU94" s="193" t="s">
        <v>82</v>
      </c>
      <c r="AV94" s="11" t="s">
        <v>82</v>
      </c>
      <c r="AW94" s="11" t="s">
        <v>34</v>
      </c>
      <c r="AX94" s="11" t="s">
        <v>78</v>
      </c>
      <c r="AY94" s="193" t="s">
        <v>157</v>
      </c>
    </row>
    <row r="95" spans="2:65" s="1" customFormat="1" ht="16.5" customHeight="1">
      <c r="B95" s="31"/>
      <c r="C95" s="167" t="s">
        <v>177</v>
      </c>
      <c r="D95" s="167" t="s">
        <v>159</v>
      </c>
      <c r="E95" s="168" t="s">
        <v>178</v>
      </c>
      <c r="F95" s="169" t="s">
        <v>179</v>
      </c>
      <c r="G95" s="170" t="s">
        <v>162</v>
      </c>
      <c r="H95" s="171">
        <v>11</v>
      </c>
      <c r="I95" s="172"/>
      <c r="J95" s="173">
        <f>ROUND(I95*H95,2)</f>
        <v>0</v>
      </c>
      <c r="K95" s="169" t="s">
        <v>163</v>
      </c>
      <c r="L95" s="35"/>
      <c r="M95" s="174" t="s">
        <v>1</v>
      </c>
      <c r="N95" s="175" t="s">
        <v>44</v>
      </c>
      <c r="O95" s="57"/>
      <c r="P95" s="176">
        <f>O95*H95</f>
        <v>0</v>
      </c>
      <c r="Q95" s="176">
        <v>0</v>
      </c>
      <c r="R95" s="176">
        <f>Q95*H95</f>
        <v>0</v>
      </c>
      <c r="S95" s="176">
        <v>0.44</v>
      </c>
      <c r="T95" s="177">
        <f>S95*H95</f>
        <v>4.84</v>
      </c>
      <c r="AR95" s="14" t="s">
        <v>164</v>
      </c>
      <c r="AT95" s="14" t="s">
        <v>159</v>
      </c>
      <c r="AU95" s="14" t="s">
        <v>82</v>
      </c>
      <c r="AY95" s="14" t="s">
        <v>157</v>
      </c>
      <c r="BE95" s="178">
        <f>IF(N95="základní",J95,0)</f>
        <v>0</v>
      </c>
      <c r="BF95" s="178">
        <f>IF(N95="snížená",J95,0)</f>
        <v>0</v>
      </c>
      <c r="BG95" s="178">
        <f>IF(N95="zákl. přenesená",J95,0)</f>
        <v>0</v>
      </c>
      <c r="BH95" s="178">
        <f>IF(N95="sníž. přenesená",J95,0)</f>
        <v>0</v>
      </c>
      <c r="BI95" s="178">
        <f>IF(N95="nulová",J95,0)</f>
        <v>0</v>
      </c>
      <c r="BJ95" s="14" t="s">
        <v>78</v>
      </c>
      <c r="BK95" s="178">
        <f>ROUND(I95*H95,2)</f>
        <v>0</v>
      </c>
      <c r="BL95" s="14" t="s">
        <v>164</v>
      </c>
      <c r="BM95" s="14" t="s">
        <v>180</v>
      </c>
    </row>
    <row r="96" spans="2:65" s="1" customFormat="1" ht="19.5">
      <c r="B96" s="31"/>
      <c r="C96" s="32"/>
      <c r="D96" s="179" t="s">
        <v>166</v>
      </c>
      <c r="E96" s="32"/>
      <c r="F96" s="180" t="s">
        <v>181</v>
      </c>
      <c r="G96" s="32"/>
      <c r="H96" s="32"/>
      <c r="I96" s="96"/>
      <c r="J96" s="32"/>
      <c r="K96" s="32"/>
      <c r="L96" s="35"/>
      <c r="M96" s="181"/>
      <c r="N96" s="57"/>
      <c r="O96" s="57"/>
      <c r="P96" s="57"/>
      <c r="Q96" s="57"/>
      <c r="R96" s="57"/>
      <c r="S96" s="57"/>
      <c r="T96" s="58"/>
      <c r="AT96" s="14" t="s">
        <v>166</v>
      </c>
      <c r="AU96" s="14" t="s">
        <v>82</v>
      </c>
    </row>
    <row r="97" spans="2:65" s="1" customFormat="1" ht="126.75">
      <c r="B97" s="31"/>
      <c r="C97" s="32"/>
      <c r="D97" s="179" t="s">
        <v>168</v>
      </c>
      <c r="E97" s="32"/>
      <c r="F97" s="182" t="s">
        <v>176</v>
      </c>
      <c r="G97" s="32"/>
      <c r="H97" s="32"/>
      <c r="I97" s="96"/>
      <c r="J97" s="32"/>
      <c r="K97" s="32"/>
      <c r="L97" s="35"/>
      <c r="M97" s="181"/>
      <c r="N97" s="57"/>
      <c r="O97" s="57"/>
      <c r="P97" s="57"/>
      <c r="Q97" s="57"/>
      <c r="R97" s="57"/>
      <c r="S97" s="57"/>
      <c r="T97" s="58"/>
      <c r="AT97" s="14" t="s">
        <v>168</v>
      </c>
      <c r="AU97" s="14" t="s">
        <v>82</v>
      </c>
    </row>
    <row r="98" spans="2:65" s="11" customFormat="1">
      <c r="B98" s="183"/>
      <c r="C98" s="184"/>
      <c r="D98" s="179" t="s">
        <v>170</v>
      </c>
      <c r="E98" s="185" t="s">
        <v>1</v>
      </c>
      <c r="F98" s="186" t="s">
        <v>83</v>
      </c>
      <c r="G98" s="184"/>
      <c r="H98" s="187">
        <v>11</v>
      </c>
      <c r="I98" s="188"/>
      <c r="J98" s="184"/>
      <c r="K98" s="184"/>
      <c r="L98" s="189"/>
      <c r="M98" s="190"/>
      <c r="N98" s="191"/>
      <c r="O98" s="191"/>
      <c r="P98" s="191"/>
      <c r="Q98" s="191"/>
      <c r="R98" s="191"/>
      <c r="S98" s="191"/>
      <c r="T98" s="192"/>
      <c r="AT98" s="193" t="s">
        <v>170</v>
      </c>
      <c r="AU98" s="193" t="s">
        <v>82</v>
      </c>
      <c r="AV98" s="11" t="s">
        <v>82</v>
      </c>
      <c r="AW98" s="11" t="s">
        <v>34</v>
      </c>
      <c r="AX98" s="11" t="s">
        <v>78</v>
      </c>
      <c r="AY98" s="193" t="s">
        <v>157</v>
      </c>
    </row>
    <row r="99" spans="2:65" s="1" customFormat="1" ht="16.5" customHeight="1">
      <c r="B99" s="31"/>
      <c r="C99" s="167" t="s">
        <v>164</v>
      </c>
      <c r="D99" s="167" t="s">
        <v>159</v>
      </c>
      <c r="E99" s="168" t="s">
        <v>182</v>
      </c>
      <c r="F99" s="169" t="s">
        <v>183</v>
      </c>
      <c r="G99" s="170" t="s">
        <v>162</v>
      </c>
      <c r="H99" s="171">
        <v>11</v>
      </c>
      <c r="I99" s="172"/>
      <c r="J99" s="173">
        <f>ROUND(I99*H99,2)</f>
        <v>0</v>
      </c>
      <c r="K99" s="169" t="s">
        <v>163</v>
      </c>
      <c r="L99" s="35"/>
      <c r="M99" s="174" t="s">
        <v>1</v>
      </c>
      <c r="N99" s="175" t="s">
        <v>44</v>
      </c>
      <c r="O99" s="57"/>
      <c r="P99" s="176">
        <f>O99*H99</f>
        <v>0</v>
      </c>
      <c r="Q99" s="176">
        <v>0</v>
      </c>
      <c r="R99" s="176">
        <f>Q99*H99</f>
        <v>0</v>
      </c>
      <c r="S99" s="176">
        <v>0.22</v>
      </c>
      <c r="T99" s="177">
        <f>S99*H99</f>
        <v>2.42</v>
      </c>
      <c r="AR99" s="14" t="s">
        <v>164</v>
      </c>
      <c r="AT99" s="14" t="s">
        <v>159</v>
      </c>
      <c r="AU99" s="14" t="s">
        <v>82</v>
      </c>
      <c r="AY99" s="14" t="s">
        <v>157</v>
      </c>
      <c r="BE99" s="178">
        <f>IF(N99="základní",J99,0)</f>
        <v>0</v>
      </c>
      <c r="BF99" s="178">
        <f>IF(N99="snížená",J99,0)</f>
        <v>0</v>
      </c>
      <c r="BG99" s="178">
        <f>IF(N99="zákl. přenesená",J99,0)</f>
        <v>0</v>
      </c>
      <c r="BH99" s="178">
        <f>IF(N99="sníž. přenesená",J99,0)</f>
        <v>0</v>
      </c>
      <c r="BI99" s="178">
        <f>IF(N99="nulová",J99,0)</f>
        <v>0</v>
      </c>
      <c r="BJ99" s="14" t="s">
        <v>78</v>
      </c>
      <c r="BK99" s="178">
        <f>ROUND(I99*H99,2)</f>
        <v>0</v>
      </c>
      <c r="BL99" s="14" t="s">
        <v>164</v>
      </c>
      <c r="BM99" s="14" t="s">
        <v>184</v>
      </c>
    </row>
    <row r="100" spans="2:65" s="1" customFormat="1" ht="19.5">
      <c r="B100" s="31"/>
      <c r="C100" s="32"/>
      <c r="D100" s="179" t="s">
        <v>166</v>
      </c>
      <c r="E100" s="32"/>
      <c r="F100" s="180" t="s">
        <v>185</v>
      </c>
      <c r="G100" s="32"/>
      <c r="H100" s="32"/>
      <c r="I100" s="96"/>
      <c r="J100" s="32"/>
      <c r="K100" s="32"/>
      <c r="L100" s="35"/>
      <c r="M100" s="181"/>
      <c r="N100" s="57"/>
      <c r="O100" s="57"/>
      <c r="P100" s="57"/>
      <c r="Q100" s="57"/>
      <c r="R100" s="57"/>
      <c r="S100" s="57"/>
      <c r="T100" s="58"/>
      <c r="AT100" s="14" t="s">
        <v>166</v>
      </c>
      <c r="AU100" s="14" t="s">
        <v>82</v>
      </c>
    </row>
    <row r="101" spans="2:65" s="1" customFormat="1" ht="126.75">
      <c r="B101" s="31"/>
      <c r="C101" s="32"/>
      <c r="D101" s="179" t="s">
        <v>168</v>
      </c>
      <c r="E101" s="32"/>
      <c r="F101" s="182" t="s">
        <v>176</v>
      </c>
      <c r="G101" s="32"/>
      <c r="H101" s="32"/>
      <c r="I101" s="96"/>
      <c r="J101" s="32"/>
      <c r="K101" s="32"/>
      <c r="L101" s="35"/>
      <c r="M101" s="181"/>
      <c r="N101" s="57"/>
      <c r="O101" s="57"/>
      <c r="P101" s="57"/>
      <c r="Q101" s="57"/>
      <c r="R101" s="57"/>
      <c r="S101" s="57"/>
      <c r="T101" s="58"/>
      <c r="AT101" s="14" t="s">
        <v>168</v>
      </c>
      <c r="AU101" s="14" t="s">
        <v>82</v>
      </c>
    </row>
    <row r="102" spans="2:65" s="11" customFormat="1">
      <c r="B102" s="183"/>
      <c r="C102" s="184"/>
      <c r="D102" s="179" t="s">
        <v>170</v>
      </c>
      <c r="E102" s="185" t="s">
        <v>83</v>
      </c>
      <c r="F102" s="186" t="s">
        <v>186</v>
      </c>
      <c r="G102" s="184"/>
      <c r="H102" s="187">
        <v>11</v>
      </c>
      <c r="I102" s="188"/>
      <c r="J102" s="184"/>
      <c r="K102" s="184"/>
      <c r="L102" s="189"/>
      <c r="M102" s="190"/>
      <c r="N102" s="191"/>
      <c r="O102" s="191"/>
      <c r="P102" s="191"/>
      <c r="Q102" s="191"/>
      <c r="R102" s="191"/>
      <c r="S102" s="191"/>
      <c r="T102" s="192"/>
      <c r="AT102" s="193" t="s">
        <v>170</v>
      </c>
      <c r="AU102" s="193" t="s">
        <v>82</v>
      </c>
      <c r="AV102" s="11" t="s">
        <v>82</v>
      </c>
      <c r="AW102" s="11" t="s">
        <v>34</v>
      </c>
      <c r="AX102" s="11" t="s">
        <v>78</v>
      </c>
      <c r="AY102" s="193" t="s">
        <v>157</v>
      </c>
    </row>
    <row r="103" spans="2:65" s="1" customFormat="1" ht="16.5" customHeight="1">
      <c r="B103" s="31"/>
      <c r="C103" s="167" t="s">
        <v>187</v>
      </c>
      <c r="D103" s="167" t="s">
        <v>159</v>
      </c>
      <c r="E103" s="168" t="s">
        <v>188</v>
      </c>
      <c r="F103" s="169" t="s">
        <v>189</v>
      </c>
      <c r="G103" s="170" t="s">
        <v>190</v>
      </c>
      <c r="H103" s="171">
        <v>3.5</v>
      </c>
      <c r="I103" s="172"/>
      <c r="J103" s="173">
        <f>ROUND(I103*H103,2)</f>
        <v>0</v>
      </c>
      <c r="K103" s="169" t="s">
        <v>163</v>
      </c>
      <c r="L103" s="35"/>
      <c r="M103" s="174" t="s">
        <v>1</v>
      </c>
      <c r="N103" s="175" t="s">
        <v>44</v>
      </c>
      <c r="O103" s="57"/>
      <c r="P103" s="176">
        <f>O103*H103</f>
        <v>0</v>
      </c>
      <c r="Q103" s="176">
        <v>0</v>
      </c>
      <c r="R103" s="176">
        <f>Q103*H103</f>
        <v>0</v>
      </c>
      <c r="S103" s="176">
        <v>0.20499999999999999</v>
      </c>
      <c r="T103" s="177">
        <f>S103*H103</f>
        <v>0.71749999999999992</v>
      </c>
      <c r="AR103" s="14" t="s">
        <v>164</v>
      </c>
      <c r="AT103" s="14" t="s">
        <v>159</v>
      </c>
      <c r="AU103" s="14" t="s">
        <v>82</v>
      </c>
      <c r="AY103" s="14" t="s">
        <v>157</v>
      </c>
      <c r="BE103" s="178">
        <f>IF(N103="základní",J103,0)</f>
        <v>0</v>
      </c>
      <c r="BF103" s="178">
        <f>IF(N103="snížená",J103,0)</f>
        <v>0</v>
      </c>
      <c r="BG103" s="178">
        <f>IF(N103="zákl. přenesená",J103,0)</f>
        <v>0</v>
      </c>
      <c r="BH103" s="178">
        <f>IF(N103="sníž. přenesená",J103,0)</f>
        <v>0</v>
      </c>
      <c r="BI103" s="178">
        <f>IF(N103="nulová",J103,0)</f>
        <v>0</v>
      </c>
      <c r="BJ103" s="14" t="s">
        <v>78</v>
      </c>
      <c r="BK103" s="178">
        <f>ROUND(I103*H103,2)</f>
        <v>0</v>
      </c>
      <c r="BL103" s="14" t="s">
        <v>164</v>
      </c>
      <c r="BM103" s="14" t="s">
        <v>191</v>
      </c>
    </row>
    <row r="104" spans="2:65" s="1" customFormat="1" ht="19.5">
      <c r="B104" s="31"/>
      <c r="C104" s="32"/>
      <c r="D104" s="179" t="s">
        <v>166</v>
      </c>
      <c r="E104" s="32"/>
      <c r="F104" s="180" t="s">
        <v>192</v>
      </c>
      <c r="G104" s="32"/>
      <c r="H104" s="32"/>
      <c r="I104" s="96"/>
      <c r="J104" s="32"/>
      <c r="K104" s="32"/>
      <c r="L104" s="35"/>
      <c r="M104" s="181"/>
      <c r="N104" s="57"/>
      <c r="O104" s="57"/>
      <c r="P104" s="57"/>
      <c r="Q104" s="57"/>
      <c r="R104" s="57"/>
      <c r="S104" s="57"/>
      <c r="T104" s="58"/>
      <c r="AT104" s="14" t="s">
        <v>166</v>
      </c>
      <c r="AU104" s="14" t="s">
        <v>82</v>
      </c>
    </row>
    <row r="105" spans="2:65" s="1" customFormat="1" ht="87.75">
      <c r="B105" s="31"/>
      <c r="C105" s="32"/>
      <c r="D105" s="179" t="s">
        <v>168</v>
      </c>
      <c r="E105" s="32"/>
      <c r="F105" s="182" t="s">
        <v>193</v>
      </c>
      <c r="G105" s="32"/>
      <c r="H105" s="32"/>
      <c r="I105" s="96"/>
      <c r="J105" s="32"/>
      <c r="K105" s="32"/>
      <c r="L105" s="35"/>
      <c r="M105" s="181"/>
      <c r="N105" s="57"/>
      <c r="O105" s="57"/>
      <c r="P105" s="57"/>
      <c r="Q105" s="57"/>
      <c r="R105" s="57"/>
      <c r="S105" s="57"/>
      <c r="T105" s="58"/>
      <c r="AT105" s="14" t="s">
        <v>168</v>
      </c>
      <c r="AU105" s="14" t="s">
        <v>82</v>
      </c>
    </row>
    <row r="106" spans="2:65" s="1" customFormat="1" ht="16.5" customHeight="1">
      <c r="B106" s="31"/>
      <c r="C106" s="167" t="s">
        <v>194</v>
      </c>
      <c r="D106" s="167" t="s">
        <v>159</v>
      </c>
      <c r="E106" s="168" t="s">
        <v>195</v>
      </c>
      <c r="F106" s="169" t="s">
        <v>196</v>
      </c>
      <c r="G106" s="170" t="s">
        <v>190</v>
      </c>
      <c r="H106" s="171">
        <v>411.33</v>
      </c>
      <c r="I106" s="172"/>
      <c r="J106" s="173">
        <f>ROUND(I106*H106,2)</f>
        <v>0</v>
      </c>
      <c r="K106" s="169" t="s">
        <v>163</v>
      </c>
      <c r="L106" s="35"/>
      <c r="M106" s="174" t="s">
        <v>1</v>
      </c>
      <c r="N106" s="175" t="s">
        <v>44</v>
      </c>
      <c r="O106" s="57"/>
      <c r="P106" s="176">
        <f>O106*H106</f>
        <v>0</v>
      </c>
      <c r="Q106" s="176">
        <v>0</v>
      </c>
      <c r="R106" s="176">
        <f>Q106*H106</f>
        <v>0</v>
      </c>
      <c r="S106" s="176">
        <v>0.04</v>
      </c>
      <c r="T106" s="177">
        <f>S106*H106</f>
        <v>16.453199999999999</v>
      </c>
      <c r="AR106" s="14" t="s">
        <v>164</v>
      </c>
      <c r="AT106" s="14" t="s">
        <v>159</v>
      </c>
      <c r="AU106" s="14" t="s">
        <v>82</v>
      </c>
      <c r="AY106" s="14" t="s">
        <v>157</v>
      </c>
      <c r="BE106" s="178">
        <f>IF(N106="základní",J106,0)</f>
        <v>0</v>
      </c>
      <c r="BF106" s="178">
        <f>IF(N106="snížená",J106,0)</f>
        <v>0</v>
      </c>
      <c r="BG106" s="178">
        <f>IF(N106="zákl. přenesená",J106,0)</f>
        <v>0</v>
      </c>
      <c r="BH106" s="178">
        <f>IF(N106="sníž. přenesená",J106,0)</f>
        <v>0</v>
      </c>
      <c r="BI106" s="178">
        <f>IF(N106="nulová",J106,0)</f>
        <v>0</v>
      </c>
      <c r="BJ106" s="14" t="s">
        <v>78</v>
      </c>
      <c r="BK106" s="178">
        <f>ROUND(I106*H106,2)</f>
        <v>0</v>
      </c>
      <c r="BL106" s="14" t="s">
        <v>164</v>
      </c>
      <c r="BM106" s="14" t="s">
        <v>197</v>
      </c>
    </row>
    <row r="107" spans="2:65" s="1" customFormat="1" ht="19.5">
      <c r="B107" s="31"/>
      <c r="C107" s="32"/>
      <c r="D107" s="179" t="s">
        <v>166</v>
      </c>
      <c r="E107" s="32"/>
      <c r="F107" s="180" t="s">
        <v>198</v>
      </c>
      <c r="G107" s="32"/>
      <c r="H107" s="32"/>
      <c r="I107" s="96"/>
      <c r="J107" s="32"/>
      <c r="K107" s="32"/>
      <c r="L107" s="35"/>
      <c r="M107" s="181"/>
      <c r="N107" s="57"/>
      <c r="O107" s="57"/>
      <c r="P107" s="57"/>
      <c r="Q107" s="57"/>
      <c r="R107" s="57"/>
      <c r="S107" s="57"/>
      <c r="T107" s="58"/>
      <c r="AT107" s="14" t="s">
        <v>166</v>
      </c>
      <c r="AU107" s="14" t="s">
        <v>82</v>
      </c>
    </row>
    <row r="108" spans="2:65" s="1" customFormat="1" ht="87.75">
      <c r="B108" s="31"/>
      <c r="C108" s="32"/>
      <c r="D108" s="179" t="s">
        <v>168</v>
      </c>
      <c r="E108" s="32"/>
      <c r="F108" s="182" t="s">
        <v>193</v>
      </c>
      <c r="G108" s="32"/>
      <c r="H108" s="32"/>
      <c r="I108" s="96"/>
      <c r="J108" s="32"/>
      <c r="K108" s="32"/>
      <c r="L108" s="35"/>
      <c r="M108" s="181"/>
      <c r="N108" s="57"/>
      <c r="O108" s="57"/>
      <c r="P108" s="57"/>
      <c r="Q108" s="57"/>
      <c r="R108" s="57"/>
      <c r="S108" s="57"/>
      <c r="T108" s="58"/>
      <c r="AT108" s="14" t="s">
        <v>168</v>
      </c>
      <c r="AU108" s="14" t="s">
        <v>82</v>
      </c>
    </row>
    <row r="109" spans="2:65" s="11" customFormat="1">
      <c r="B109" s="183"/>
      <c r="C109" s="184"/>
      <c r="D109" s="179" t="s">
        <v>170</v>
      </c>
      <c r="E109" s="185" t="s">
        <v>1</v>
      </c>
      <c r="F109" s="186" t="s">
        <v>199</v>
      </c>
      <c r="G109" s="184"/>
      <c r="H109" s="187">
        <v>411.33</v>
      </c>
      <c r="I109" s="188"/>
      <c r="J109" s="184"/>
      <c r="K109" s="184"/>
      <c r="L109" s="189"/>
      <c r="M109" s="190"/>
      <c r="N109" s="191"/>
      <c r="O109" s="191"/>
      <c r="P109" s="191"/>
      <c r="Q109" s="191"/>
      <c r="R109" s="191"/>
      <c r="S109" s="191"/>
      <c r="T109" s="192"/>
      <c r="AT109" s="193" t="s">
        <v>170</v>
      </c>
      <c r="AU109" s="193" t="s">
        <v>82</v>
      </c>
      <c r="AV109" s="11" t="s">
        <v>82</v>
      </c>
      <c r="AW109" s="11" t="s">
        <v>34</v>
      </c>
      <c r="AX109" s="11" t="s">
        <v>78</v>
      </c>
      <c r="AY109" s="193" t="s">
        <v>157</v>
      </c>
    </row>
    <row r="110" spans="2:65" s="1" customFormat="1" ht="16.5" customHeight="1">
      <c r="B110" s="31"/>
      <c r="C110" s="167" t="s">
        <v>200</v>
      </c>
      <c r="D110" s="167" t="s">
        <v>159</v>
      </c>
      <c r="E110" s="168" t="s">
        <v>201</v>
      </c>
      <c r="F110" s="169" t="s">
        <v>202</v>
      </c>
      <c r="G110" s="170" t="s">
        <v>203</v>
      </c>
      <c r="H110" s="171">
        <v>35.630000000000003</v>
      </c>
      <c r="I110" s="172"/>
      <c r="J110" s="173">
        <f>ROUND(I110*H110,2)</f>
        <v>0</v>
      </c>
      <c r="K110" s="169" t="s">
        <v>163</v>
      </c>
      <c r="L110" s="35"/>
      <c r="M110" s="174" t="s">
        <v>1</v>
      </c>
      <c r="N110" s="175" t="s">
        <v>44</v>
      </c>
      <c r="O110" s="57"/>
      <c r="P110" s="176">
        <f>O110*H110</f>
        <v>0</v>
      </c>
      <c r="Q110" s="176">
        <v>0</v>
      </c>
      <c r="R110" s="176">
        <f>Q110*H110</f>
        <v>0</v>
      </c>
      <c r="S110" s="176">
        <v>0</v>
      </c>
      <c r="T110" s="177">
        <f>S110*H110</f>
        <v>0</v>
      </c>
      <c r="AR110" s="14" t="s">
        <v>164</v>
      </c>
      <c r="AT110" s="14" t="s">
        <v>159</v>
      </c>
      <c r="AU110" s="14" t="s">
        <v>82</v>
      </c>
      <c r="AY110" s="14" t="s">
        <v>157</v>
      </c>
      <c r="BE110" s="178">
        <f>IF(N110="základní",J110,0)</f>
        <v>0</v>
      </c>
      <c r="BF110" s="178">
        <f>IF(N110="snížená",J110,0)</f>
        <v>0</v>
      </c>
      <c r="BG110" s="178">
        <f>IF(N110="zákl. přenesená",J110,0)</f>
        <v>0</v>
      </c>
      <c r="BH110" s="178">
        <f>IF(N110="sníž. přenesená",J110,0)</f>
        <v>0</v>
      </c>
      <c r="BI110" s="178">
        <f>IF(N110="nulová",J110,0)</f>
        <v>0</v>
      </c>
      <c r="BJ110" s="14" t="s">
        <v>78</v>
      </c>
      <c r="BK110" s="178">
        <f>ROUND(I110*H110,2)</f>
        <v>0</v>
      </c>
      <c r="BL110" s="14" t="s">
        <v>164</v>
      </c>
      <c r="BM110" s="14" t="s">
        <v>204</v>
      </c>
    </row>
    <row r="111" spans="2:65" s="1" customFormat="1" ht="19.5">
      <c r="B111" s="31"/>
      <c r="C111" s="32"/>
      <c r="D111" s="179" t="s">
        <v>166</v>
      </c>
      <c r="E111" s="32"/>
      <c r="F111" s="180" t="s">
        <v>205</v>
      </c>
      <c r="G111" s="32"/>
      <c r="H111" s="32"/>
      <c r="I111" s="96"/>
      <c r="J111" s="32"/>
      <c r="K111" s="32"/>
      <c r="L111" s="35"/>
      <c r="M111" s="181"/>
      <c r="N111" s="57"/>
      <c r="O111" s="57"/>
      <c r="P111" s="57"/>
      <c r="Q111" s="57"/>
      <c r="R111" s="57"/>
      <c r="S111" s="57"/>
      <c r="T111" s="58"/>
      <c r="AT111" s="14" t="s">
        <v>166</v>
      </c>
      <c r="AU111" s="14" t="s">
        <v>82</v>
      </c>
    </row>
    <row r="112" spans="2:65" s="1" customFormat="1" ht="58.5">
      <c r="B112" s="31"/>
      <c r="C112" s="32"/>
      <c r="D112" s="179" t="s">
        <v>168</v>
      </c>
      <c r="E112" s="32"/>
      <c r="F112" s="182" t="s">
        <v>206</v>
      </c>
      <c r="G112" s="32"/>
      <c r="H112" s="32"/>
      <c r="I112" s="96"/>
      <c r="J112" s="32"/>
      <c r="K112" s="32"/>
      <c r="L112" s="35"/>
      <c r="M112" s="181"/>
      <c r="N112" s="57"/>
      <c r="O112" s="57"/>
      <c r="P112" s="57"/>
      <c r="Q112" s="57"/>
      <c r="R112" s="57"/>
      <c r="S112" s="57"/>
      <c r="T112" s="58"/>
      <c r="AT112" s="14" t="s">
        <v>168</v>
      </c>
      <c r="AU112" s="14" t="s">
        <v>82</v>
      </c>
    </row>
    <row r="113" spans="2:65" s="11" customFormat="1">
      <c r="B113" s="183"/>
      <c r="C113" s="184"/>
      <c r="D113" s="179" t="s">
        <v>170</v>
      </c>
      <c r="E113" s="185" t="s">
        <v>106</v>
      </c>
      <c r="F113" s="186" t="s">
        <v>207</v>
      </c>
      <c r="G113" s="184"/>
      <c r="H113" s="187">
        <v>35.630000000000003</v>
      </c>
      <c r="I113" s="188"/>
      <c r="J113" s="184"/>
      <c r="K113" s="184"/>
      <c r="L113" s="189"/>
      <c r="M113" s="190"/>
      <c r="N113" s="191"/>
      <c r="O113" s="191"/>
      <c r="P113" s="191"/>
      <c r="Q113" s="191"/>
      <c r="R113" s="191"/>
      <c r="S113" s="191"/>
      <c r="T113" s="192"/>
      <c r="AT113" s="193" t="s">
        <v>170</v>
      </c>
      <c r="AU113" s="193" t="s">
        <v>82</v>
      </c>
      <c r="AV113" s="11" t="s">
        <v>82</v>
      </c>
      <c r="AW113" s="11" t="s">
        <v>34</v>
      </c>
      <c r="AX113" s="11" t="s">
        <v>78</v>
      </c>
      <c r="AY113" s="193" t="s">
        <v>157</v>
      </c>
    </row>
    <row r="114" spans="2:65" s="1" customFormat="1" ht="16.5" customHeight="1">
      <c r="B114" s="31"/>
      <c r="C114" s="194" t="s">
        <v>208</v>
      </c>
      <c r="D114" s="194" t="s">
        <v>209</v>
      </c>
      <c r="E114" s="195" t="s">
        <v>210</v>
      </c>
      <c r="F114" s="196" t="s">
        <v>211</v>
      </c>
      <c r="G114" s="197" t="s">
        <v>212</v>
      </c>
      <c r="H114" s="198">
        <v>60.570999999999998</v>
      </c>
      <c r="I114" s="199"/>
      <c r="J114" s="200">
        <f>ROUND(I114*H114,2)</f>
        <v>0</v>
      </c>
      <c r="K114" s="196" t="s">
        <v>163</v>
      </c>
      <c r="L114" s="201"/>
      <c r="M114" s="202" t="s">
        <v>1</v>
      </c>
      <c r="N114" s="203" t="s">
        <v>44</v>
      </c>
      <c r="O114" s="57"/>
      <c r="P114" s="176">
        <f>O114*H114</f>
        <v>0</v>
      </c>
      <c r="Q114" s="176">
        <v>1</v>
      </c>
      <c r="R114" s="176">
        <f>Q114*H114</f>
        <v>60.570999999999998</v>
      </c>
      <c r="S114" s="176">
        <v>0</v>
      </c>
      <c r="T114" s="177">
        <f>S114*H114</f>
        <v>0</v>
      </c>
      <c r="AR114" s="14" t="s">
        <v>208</v>
      </c>
      <c r="AT114" s="14" t="s">
        <v>209</v>
      </c>
      <c r="AU114" s="14" t="s">
        <v>82</v>
      </c>
      <c r="AY114" s="14" t="s">
        <v>157</v>
      </c>
      <c r="BE114" s="178">
        <f>IF(N114="základní",J114,0)</f>
        <v>0</v>
      </c>
      <c r="BF114" s="178">
        <f>IF(N114="snížená",J114,0)</f>
        <v>0</v>
      </c>
      <c r="BG114" s="178">
        <f>IF(N114="zákl. přenesená",J114,0)</f>
        <v>0</v>
      </c>
      <c r="BH114" s="178">
        <f>IF(N114="sníž. přenesená",J114,0)</f>
        <v>0</v>
      </c>
      <c r="BI114" s="178">
        <f>IF(N114="nulová",J114,0)</f>
        <v>0</v>
      </c>
      <c r="BJ114" s="14" t="s">
        <v>78</v>
      </c>
      <c r="BK114" s="178">
        <f>ROUND(I114*H114,2)</f>
        <v>0</v>
      </c>
      <c r="BL114" s="14" t="s">
        <v>164</v>
      </c>
      <c r="BM114" s="14" t="s">
        <v>213</v>
      </c>
    </row>
    <row r="115" spans="2:65" s="1" customFormat="1">
      <c r="B115" s="31"/>
      <c r="C115" s="32"/>
      <c r="D115" s="179" t="s">
        <v>166</v>
      </c>
      <c r="E115" s="32"/>
      <c r="F115" s="180" t="s">
        <v>211</v>
      </c>
      <c r="G115" s="32"/>
      <c r="H115" s="32"/>
      <c r="I115" s="96"/>
      <c r="J115" s="32"/>
      <c r="K115" s="32"/>
      <c r="L115" s="35"/>
      <c r="M115" s="181"/>
      <c r="N115" s="57"/>
      <c r="O115" s="57"/>
      <c r="P115" s="57"/>
      <c r="Q115" s="57"/>
      <c r="R115" s="57"/>
      <c r="S115" s="57"/>
      <c r="T115" s="58"/>
      <c r="AT115" s="14" t="s">
        <v>166</v>
      </c>
      <c r="AU115" s="14" t="s">
        <v>82</v>
      </c>
    </row>
    <row r="116" spans="2:65" s="11" customFormat="1">
      <c r="B116" s="183"/>
      <c r="C116" s="184"/>
      <c r="D116" s="179" t="s">
        <v>170</v>
      </c>
      <c r="E116" s="185" t="s">
        <v>1</v>
      </c>
      <c r="F116" s="186" t="s">
        <v>214</v>
      </c>
      <c r="G116" s="184"/>
      <c r="H116" s="187">
        <v>60.570999999999998</v>
      </c>
      <c r="I116" s="188"/>
      <c r="J116" s="184"/>
      <c r="K116" s="184"/>
      <c r="L116" s="189"/>
      <c r="M116" s="190"/>
      <c r="N116" s="191"/>
      <c r="O116" s="191"/>
      <c r="P116" s="191"/>
      <c r="Q116" s="191"/>
      <c r="R116" s="191"/>
      <c r="S116" s="191"/>
      <c r="T116" s="192"/>
      <c r="AT116" s="193" t="s">
        <v>170</v>
      </c>
      <c r="AU116" s="193" t="s">
        <v>82</v>
      </c>
      <c r="AV116" s="11" t="s">
        <v>82</v>
      </c>
      <c r="AW116" s="11" t="s">
        <v>34</v>
      </c>
      <c r="AX116" s="11" t="s">
        <v>78</v>
      </c>
      <c r="AY116" s="193" t="s">
        <v>157</v>
      </c>
    </row>
    <row r="117" spans="2:65" s="1" customFormat="1" ht="16.5" customHeight="1">
      <c r="B117" s="31"/>
      <c r="C117" s="167" t="s">
        <v>215</v>
      </c>
      <c r="D117" s="167" t="s">
        <v>159</v>
      </c>
      <c r="E117" s="168" t="s">
        <v>216</v>
      </c>
      <c r="F117" s="169" t="s">
        <v>217</v>
      </c>
      <c r="G117" s="170" t="s">
        <v>203</v>
      </c>
      <c r="H117" s="171">
        <v>35.630000000000003</v>
      </c>
      <c r="I117" s="172"/>
      <c r="J117" s="173">
        <f>ROUND(I117*H117,2)</f>
        <v>0</v>
      </c>
      <c r="K117" s="169" t="s">
        <v>163</v>
      </c>
      <c r="L117" s="35"/>
      <c r="M117" s="174" t="s">
        <v>1</v>
      </c>
      <c r="N117" s="175" t="s">
        <v>44</v>
      </c>
      <c r="O117" s="57"/>
      <c r="P117" s="176">
        <f>O117*H117</f>
        <v>0</v>
      </c>
      <c r="Q117" s="176">
        <v>0</v>
      </c>
      <c r="R117" s="176">
        <f>Q117*H117</f>
        <v>0</v>
      </c>
      <c r="S117" s="176">
        <v>0</v>
      </c>
      <c r="T117" s="177">
        <f>S117*H117</f>
        <v>0</v>
      </c>
      <c r="AR117" s="14" t="s">
        <v>164</v>
      </c>
      <c r="AT117" s="14" t="s">
        <v>159</v>
      </c>
      <c r="AU117" s="14" t="s">
        <v>82</v>
      </c>
      <c r="AY117" s="14" t="s">
        <v>157</v>
      </c>
      <c r="BE117" s="178">
        <f>IF(N117="základní",J117,0)</f>
        <v>0</v>
      </c>
      <c r="BF117" s="178">
        <f>IF(N117="snížená",J117,0)</f>
        <v>0</v>
      </c>
      <c r="BG117" s="178">
        <f>IF(N117="zákl. přenesená",J117,0)</f>
        <v>0</v>
      </c>
      <c r="BH117" s="178">
        <f>IF(N117="sníž. přenesená",J117,0)</f>
        <v>0</v>
      </c>
      <c r="BI117" s="178">
        <f>IF(N117="nulová",J117,0)</f>
        <v>0</v>
      </c>
      <c r="BJ117" s="14" t="s">
        <v>78</v>
      </c>
      <c r="BK117" s="178">
        <f>ROUND(I117*H117,2)</f>
        <v>0</v>
      </c>
      <c r="BL117" s="14" t="s">
        <v>164</v>
      </c>
      <c r="BM117" s="14" t="s">
        <v>218</v>
      </c>
    </row>
    <row r="118" spans="2:65" s="1" customFormat="1" ht="19.5">
      <c r="B118" s="31"/>
      <c r="C118" s="32"/>
      <c r="D118" s="179" t="s">
        <v>166</v>
      </c>
      <c r="E118" s="32"/>
      <c r="F118" s="180" t="s">
        <v>219</v>
      </c>
      <c r="G118" s="32"/>
      <c r="H118" s="32"/>
      <c r="I118" s="96"/>
      <c r="J118" s="32"/>
      <c r="K118" s="32"/>
      <c r="L118" s="35"/>
      <c r="M118" s="181"/>
      <c r="N118" s="57"/>
      <c r="O118" s="57"/>
      <c r="P118" s="57"/>
      <c r="Q118" s="57"/>
      <c r="R118" s="57"/>
      <c r="S118" s="57"/>
      <c r="T118" s="58"/>
      <c r="AT118" s="14" t="s">
        <v>166</v>
      </c>
      <c r="AU118" s="14" t="s">
        <v>82</v>
      </c>
    </row>
    <row r="119" spans="2:65" s="1" customFormat="1" ht="58.5">
      <c r="B119" s="31"/>
      <c r="C119" s="32"/>
      <c r="D119" s="179" t="s">
        <v>168</v>
      </c>
      <c r="E119" s="32"/>
      <c r="F119" s="182" t="s">
        <v>206</v>
      </c>
      <c r="G119" s="32"/>
      <c r="H119" s="32"/>
      <c r="I119" s="96"/>
      <c r="J119" s="32"/>
      <c r="K119" s="32"/>
      <c r="L119" s="35"/>
      <c r="M119" s="181"/>
      <c r="N119" s="57"/>
      <c r="O119" s="57"/>
      <c r="P119" s="57"/>
      <c r="Q119" s="57"/>
      <c r="R119" s="57"/>
      <c r="S119" s="57"/>
      <c r="T119" s="58"/>
      <c r="AT119" s="14" t="s">
        <v>168</v>
      </c>
      <c r="AU119" s="14" t="s">
        <v>82</v>
      </c>
    </row>
    <row r="120" spans="2:65" s="11" customFormat="1">
      <c r="B120" s="183"/>
      <c r="C120" s="184"/>
      <c r="D120" s="179" t="s">
        <v>170</v>
      </c>
      <c r="E120" s="185" t="s">
        <v>1</v>
      </c>
      <c r="F120" s="186" t="s">
        <v>106</v>
      </c>
      <c r="G120" s="184"/>
      <c r="H120" s="187">
        <v>35.630000000000003</v>
      </c>
      <c r="I120" s="188"/>
      <c r="J120" s="184"/>
      <c r="K120" s="184"/>
      <c r="L120" s="189"/>
      <c r="M120" s="190"/>
      <c r="N120" s="191"/>
      <c r="O120" s="191"/>
      <c r="P120" s="191"/>
      <c r="Q120" s="191"/>
      <c r="R120" s="191"/>
      <c r="S120" s="191"/>
      <c r="T120" s="192"/>
      <c r="AT120" s="193" t="s">
        <v>170</v>
      </c>
      <c r="AU120" s="193" t="s">
        <v>82</v>
      </c>
      <c r="AV120" s="11" t="s">
        <v>82</v>
      </c>
      <c r="AW120" s="11" t="s">
        <v>34</v>
      </c>
      <c r="AX120" s="11" t="s">
        <v>78</v>
      </c>
      <c r="AY120" s="193" t="s">
        <v>157</v>
      </c>
    </row>
    <row r="121" spans="2:65" s="1" customFormat="1" ht="16.5" customHeight="1">
      <c r="B121" s="31"/>
      <c r="C121" s="167" t="s">
        <v>220</v>
      </c>
      <c r="D121" s="167" t="s">
        <v>159</v>
      </c>
      <c r="E121" s="168" t="s">
        <v>221</v>
      </c>
      <c r="F121" s="169" t="s">
        <v>222</v>
      </c>
      <c r="G121" s="170" t="s">
        <v>203</v>
      </c>
      <c r="H121" s="171">
        <v>59.265000000000001</v>
      </c>
      <c r="I121" s="172"/>
      <c r="J121" s="173">
        <f>ROUND(I121*H121,2)</f>
        <v>0</v>
      </c>
      <c r="K121" s="169" t="s">
        <v>163</v>
      </c>
      <c r="L121" s="35"/>
      <c r="M121" s="174" t="s">
        <v>1</v>
      </c>
      <c r="N121" s="175" t="s">
        <v>44</v>
      </c>
      <c r="O121" s="57"/>
      <c r="P121" s="176">
        <f>O121*H121</f>
        <v>0</v>
      </c>
      <c r="Q121" s="176">
        <v>0</v>
      </c>
      <c r="R121" s="176">
        <f>Q121*H121</f>
        <v>0</v>
      </c>
      <c r="S121" s="176">
        <v>0</v>
      </c>
      <c r="T121" s="177">
        <f>S121*H121</f>
        <v>0</v>
      </c>
      <c r="AR121" s="14" t="s">
        <v>164</v>
      </c>
      <c r="AT121" s="14" t="s">
        <v>159</v>
      </c>
      <c r="AU121" s="14" t="s">
        <v>82</v>
      </c>
      <c r="AY121" s="14" t="s">
        <v>157</v>
      </c>
      <c r="BE121" s="178">
        <f>IF(N121="základní",J121,0)</f>
        <v>0</v>
      </c>
      <c r="BF121" s="178">
        <f>IF(N121="snížená",J121,0)</f>
        <v>0</v>
      </c>
      <c r="BG121" s="178">
        <f>IF(N121="zákl. přenesená",J121,0)</f>
        <v>0</v>
      </c>
      <c r="BH121" s="178">
        <f>IF(N121="sníž. přenesená",J121,0)</f>
        <v>0</v>
      </c>
      <c r="BI121" s="178">
        <f>IF(N121="nulová",J121,0)</f>
        <v>0</v>
      </c>
      <c r="BJ121" s="14" t="s">
        <v>78</v>
      </c>
      <c r="BK121" s="178">
        <f>ROUND(I121*H121,2)</f>
        <v>0</v>
      </c>
      <c r="BL121" s="14" t="s">
        <v>164</v>
      </c>
      <c r="BM121" s="14" t="s">
        <v>223</v>
      </c>
    </row>
    <row r="122" spans="2:65" s="1" customFormat="1" ht="19.5">
      <c r="B122" s="31"/>
      <c r="C122" s="32"/>
      <c r="D122" s="179" t="s">
        <v>166</v>
      </c>
      <c r="E122" s="32"/>
      <c r="F122" s="180" t="s">
        <v>224</v>
      </c>
      <c r="G122" s="32"/>
      <c r="H122" s="32"/>
      <c r="I122" s="96"/>
      <c r="J122" s="32"/>
      <c r="K122" s="32"/>
      <c r="L122" s="35"/>
      <c r="M122" s="181"/>
      <c r="N122" s="57"/>
      <c r="O122" s="57"/>
      <c r="P122" s="57"/>
      <c r="Q122" s="57"/>
      <c r="R122" s="57"/>
      <c r="S122" s="57"/>
      <c r="T122" s="58"/>
      <c r="AT122" s="14" t="s">
        <v>166</v>
      </c>
      <c r="AU122" s="14" t="s">
        <v>82</v>
      </c>
    </row>
    <row r="123" spans="2:65" s="1" customFormat="1" ht="146.25">
      <c r="B123" s="31"/>
      <c r="C123" s="32"/>
      <c r="D123" s="179" t="s">
        <v>168</v>
      </c>
      <c r="E123" s="32"/>
      <c r="F123" s="182" t="s">
        <v>225</v>
      </c>
      <c r="G123" s="32"/>
      <c r="H123" s="32"/>
      <c r="I123" s="96"/>
      <c r="J123" s="32"/>
      <c r="K123" s="32"/>
      <c r="L123" s="35"/>
      <c r="M123" s="181"/>
      <c r="N123" s="57"/>
      <c r="O123" s="57"/>
      <c r="P123" s="57"/>
      <c r="Q123" s="57"/>
      <c r="R123" s="57"/>
      <c r="S123" s="57"/>
      <c r="T123" s="58"/>
      <c r="AT123" s="14" t="s">
        <v>168</v>
      </c>
      <c r="AU123" s="14" t="s">
        <v>82</v>
      </c>
    </row>
    <row r="124" spans="2:65" s="11" customFormat="1">
      <c r="B124" s="183"/>
      <c r="C124" s="184"/>
      <c r="D124" s="179" t="s">
        <v>170</v>
      </c>
      <c r="E124" s="185" t="s">
        <v>96</v>
      </c>
      <c r="F124" s="186" t="s">
        <v>226</v>
      </c>
      <c r="G124" s="184"/>
      <c r="H124" s="187">
        <v>59.265000000000001</v>
      </c>
      <c r="I124" s="188"/>
      <c r="J124" s="184"/>
      <c r="K124" s="184"/>
      <c r="L124" s="189"/>
      <c r="M124" s="190"/>
      <c r="N124" s="191"/>
      <c r="O124" s="191"/>
      <c r="P124" s="191"/>
      <c r="Q124" s="191"/>
      <c r="R124" s="191"/>
      <c r="S124" s="191"/>
      <c r="T124" s="192"/>
      <c r="AT124" s="193" t="s">
        <v>170</v>
      </c>
      <c r="AU124" s="193" t="s">
        <v>82</v>
      </c>
      <c r="AV124" s="11" t="s">
        <v>82</v>
      </c>
      <c r="AW124" s="11" t="s">
        <v>34</v>
      </c>
      <c r="AX124" s="11" t="s">
        <v>78</v>
      </c>
      <c r="AY124" s="193" t="s">
        <v>157</v>
      </c>
    </row>
    <row r="125" spans="2:65" s="1" customFormat="1" ht="16.5" customHeight="1">
      <c r="B125" s="31"/>
      <c r="C125" s="167" t="s">
        <v>84</v>
      </c>
      <c r="D125" s="167" t="s">
        <v>159</v>
      </c>
      <c r="E125" s="168" t="s">
        <v>227</v>
      </c>
      <c r="F125" s="169" t="s">
        <v>228</v>
      </c>
      <c r="G125" s="170" t="s">
        <v>203</v>
      </c>
      <c r="H125" s="171">
        <v>59.265000000000001</v>
      </c>
      <c r="I125" s="172"/>
      <c r="J125" s="173">
        <f>ROUND(I125*H125,2)</f>
        <v>0</v>
      </c>
      <c r="K125" s="169" t="s">
        <v>163</v>
      </c>
      <c r="L125" s="35"/>
      <c r="M125" s="174" t="s">
        <v>1</v>
      </c>
      <c r="N125" s="175" t="s">
        <v>44</v>
      </c>
      <c r="O125" s="57"/>
      <c r="P125" s="176">
        <f>O125*H125</f>
        <v>0</v>
      </c>
      <c r="Q125" s="176">
        <v>0</v>
      </c>
      <c r="R125" s="176">
        <f>Q125*H125</f>
        <v>0</v>
      </c>
      <c r="S125" s="176">
        <v>0</v>
      </c>
      <c r="T125" s="177">
        <f>S125*H125</f>
        <v>0</v>
      </c>
      <c r="AR125" s="14" t="s">
        <v>164</v>
      </c>
      <c r="AT125" s="14" t="s">
        <v>159</v>
      </c>
      <c r="AU125" s="14" t="s">
        <v>82</v>
      </c>
      <c r="AY125" s="14" t="s">
        <v>157</v>
      </c>
      <c r="BE125" s="178">
        <f>IF(N125="základní",J125,0)</f>
        <v>0</v>
      </c>
      <c r="BF125" s="178">
        <f>IF(N125="snížená",J125,0)</f>
        <v>0</v>
      </c>
      <c r="BG125" s="178">
        <f>IF(N125="zákl. přenesená",J125,0)</f>
        <v>0</v>
      </c>
      <c r="BH125" s="178">
        <f>IF(N125="sníž. přenesená",J125,0)</f>
        <v>0</v>
      </c>
      <c r="BI125" s="178">
        <f>IF(N125="nulová",J125,0)</f>
        <v>0</v>
      </c>
      <c r="BJ125" s="14" t="s">
        <v>78</v>
      </c>
      <c r="BK125" s="178">
        <f>ROUND(I125*H125,2)</f>
        <v>0</v>
      </c>
      <c r="BL125" s="14" t="s">
        <v>164</v>
      </c>
      <c r="BM125" s="14" t="s">
        <v>229</v>
      </c>
    </row>
    <row r="126" spans="2:65" s="1" customFormat="1" ht="19.5">
      <c r="B126" s="31"/>
      <c r="C126" s="32"/>
      <c r="D126" s="179" t="s">
        <v>166</v>
      </c>
      <c r="E126" s="32"/>
      <c r="F126" s="180" t="s">
        <v>230</v>
      </c>
      <c r="G126" s="32"/>
      <c r="H126" s="32"/>
      <c r="I126" s="96"/>
      <c r="J126" s="32"/>
      <c r="K126" s="32"/>
      <c r="L126" s="35"/>
      <c r="M126" s="181"/>
      <c r="N126" s="57"/>
      <c r="O126" s="57"/>
      <c r="P126" s="57"/>
      <c r="Q126" s="57"/>
      <c r="R126" s="57"/>
      <c r="S126" s="57"/>
      <c r="T126" s="58"/>
      <c r="AT126" s="14" t="s">
        <v>166</v>
      </c>
      <c r="AU126" s="14" t="s">
        <v>82</v>
      </c>
    </row>
    <row r="127" spans="2:65" s="1" customFormat="1" ht="146.25">
      <c r="B127" s="31"/>
      <c r="C127" s="32"/>
      <c r="D127" s="179" t="s">
        <v>168</v>
      </c>
      <c r="E127" s="32"/>
      <c r="F127" s="182" t="s">
        <v>225</v>
      </c>
      <c r="G127" s="32"/>
      <c r="H127" s="32"/>
      <c r="I127" s="96"/>
      <c r="J127" s="32"/>
      <c r="K127" s="32"/>
      <c r="L127" s="35"/>
      <c r="M127" s="181"/>
      <c r="N127" s="57"/>
      <c r="O127" s="57"/>
      <c r="P127" s="57"/>
      <c r="Q127" s="57"/>
      <c r="R127" s="57"/>
      <c r="S127" s="57"/>
      <c r="T127" s="58"/>
      <c r="AT127" s="14" t="s">
        <v>168</v>
      </c>
      <c r="AU127" s="14" t="s">
        <v>82</v>
      </c>
    </row>
    <row r="128" spans="2:65" s="11" customFormat="1">
      <c r="B128" s="183"/>
      <c r="C128" s="184"/>
      <c r="D128" s="179" t="s">
        <v>170</v>
      </c>
      <c r="E128" s="185" t="s">
        <v>1</v>
      </c>
      <c r="F128" s="186" t="s">
        <v>96</v>
      </c>
      <c r="G128" s="184"/>
      <c r="H128" s="187">
        <v>59.265000000000001</v>
      </c>
      <c r="I128" s="188"/>
      <c r="J128" s="184"/>
      <c r="K128" s="184"/>
      <c r="L128" s="189"/>
      <c r="M128" s="190"/>
      <c r="N128" s="191"/>
      <c r="O128" s="191"/>
      <c r="P128" s="191"/>
      <c r="Q128" s="191"/>
      <c r="R128" s="191"/>
      <c r="S128" s="191"/>
      <c r="T128" s="192"/>
      <c r="AT128" s="193" t="s">
        <v>170</v>
      </c>
      <c r="AU128" s="193" t="s">
        <v>82</v>
      </c>
      <c r="AV128" s="11" t="s">
        <v>82</v>
      </c>
      <c r="AW128" s="11" t="s">
        <v>34</v>
      </c>
      <c r="AX128" s="11" t="s">
        <v>78</v>
      </c>
      <c r="AY128" s="193" t="s">
        <v>157</v>
      </c>
    </row>
    <row r="129" spans="2:65" s="1" customFormat="1" ht="16.5" customHeight="1">
      <c r="B129" s="31"/>
      <c r="C129" s="167" t="s">
        <v>231</v>
      </c>
      <c r="D129" s="167" t="s">
        <v>159</v>
      </c>
      <c r="E129" s="168" t="s">
        <v>232</v>
      </c>
      <c r="F129" s="169" t="s">
        <v>233</v>
      </c>
      <c r="G129" s="170" t="s">
        <v>203</v>
      </c>
      <c r="H129" s="171">
        <v>104.9</v>
      </c>
      <c r="I129" s="172"/>
      <c r="J129" s="173">
        <f>ROUND(I129*H129,2)</f>
        <v>0</v>
      </c>
      <c r="K129" s="169" t="s">
        <v>163</v>
      </c>
      <c r="L129" s="35"/>
      <c r="M129" s="174" t="s">
        <v>1</v>
      </c>
      <c r="N129" s="175" t="s">
        <v>44</v>
      </c>
      <c r="O129" s="57"/>
      <c r="P129" s="176">
        <f>O129*H129</f>
        <v>0</v>
      </c>
      <c r="Q129" s="176">
        <v>0</v>
      </c>
      <c r="R129" s="176">
        <f>Q129*H129</f>
        <v>0</v>
      </c>
      <c r="S129" s="176">
        <v>0</v>
      </c>
      <c r="T129" s="177">
        <f>S129*H129</f>
        <v>0</v>
      </c>
      <c r="AR129" s="14" t="s">
        <v>164</v>
      </c>
      <c r="AT129" s="14" t="s">
        <v>159</v>
      </c>
      <c r="AU129" s="14" t="s">
        <v>82</v>
      </c>
      <c r="AY129" s="14" t="s">
        <v>157</v>
      </c>
      <c r="BE129" s="178">
        <f>IF(N129="základní",J129,0)</f>
        <v>0</v>
      </c>
      <c r="BF129" s="178">
        <f>IF(N129="snížená",J129,0)</f>
        <v>0</v>
      </c>
      <c r="BG129" s="178">
        <f>IF(N129="zákl. přenesená",J129,0)</f>
        <v>0</v>
      </c>
      <c r="BH129" s="178">
        <f>IF(N129="sníž. přenesená",J129,0)</f>
        <v>0</v>
      </c>
      <c r="BI129" s="178">
        <f>IF(N129="nulová",J129,0)</f>
        <v>0</v>
      </c>
      <c r="BJ129" s="14" t="s">
        <v>78</v>
      </c>
      <c r="BK129" s="178">
        <f>ROUND(I129*H129,2)</f>
        <v>0</v>
      </c>
      <c r="BL129" s="14" t="s">
        <v>164</v>
      </c>
      <c r="BM129" s="14" t="s">
        <v>234</v>
      </c>
    </row>
    <row r="130" spans="2:65" s="1" customFormat="1">
      <c r="B130" s="31"/>
      <c r="C130" s="32"/>
      <c r="D130" s="179" t="s">
        <v>166</v>
      </c>
      <c r="E130" s="32"/>
      <c r="F130" s="180" t="s">
        <v>235</v>
      </c>
      <c r="G130" s="32"/>
      <c r="H130" s="32"/>
      <c r="I130" s="96"/>
      <c r="J130" s="32"/>
      <c r="K130" s="32"/>
      <c r="L130" s="35"/>
      <c r="M130" s="181"/>
      <c r="N130" s="57"/>
      <c r="O130" s="57"/>
      <c r="P130" s="57"/>
      <c r="Q130" s="57"/>
      <c r="R130" s="57"/>
      <c r="S130" s="57"/>
      <c r="T130" s="58"/>
      <c r="AT130" s="14" t="s">
        <v>166</v>
      </c>
      <c r="AU130" s="14" t="s">
        <v>82</v>
      </c>
    </row>
    <row r="131" spans="2:65" s="1" customFormat="1" ht="48.75">
      <c r="B131" s="31"/>
      <c r="C131" s="32"/>
      <c r="D131" s="179" t="s">
        <v>168</v>
      </c>
      <c r="E131" s="32"/>
      <c r="F131" s="182" t="s">
        <v>236</v>
      </c>
      <c r="G131" s="32"/>
      <c r="H131" s="32"/>
      <c r="I131" s="96"/>
      <c r="J131" s="32"/>
      <c r="K131" s="32"/>
      <c r="L131" s="35"/>
      <c r="M131" s="181"/>
      <c r="N131" s="57"/>
      <c r="O131" s="57"/>
      <c r="P131" s="57"/>
      <c r="Q131" s="57"/>
      <c r="R131" s="57"/>
      <c r="S131" s="57"/>
      <c r="T131" s="58"/>
      <c r="AT131" s="14" t="s">
        <v>168</v>
      </c>
      <c r="AU131" s="14" t="s">
        <v>82</v>
      </c>
    </row>
    <row r="132" spans="2:65" s="11" customFormat="1">
      <c r="B132" s="183"/>
      <c r="C132" s="184"/>
      <c r="D132" s="179" t="s">
        <v>170</v>
      </c>
      <c r="E132" s="185" t="s">
        <v>98</v>
      </c>
      <c r="F132" s="186" t="s">
        <v>237</v>
      </c>
      <c r="G132" s="184"/>
      <c r="H132" s="187">
        <v>104.9</v>
      </c>
      <c r="I132" s="188"/>
      <c r="J132" s="184"/>
      <c r="K132" s="184"/>
      <c r="L132" s="189"/>
      <c r="M132" s="190"/>
      <c r="N132" s="191"/>
      <c r="O132" s="191"/>
      <c r="P132" s="191"/>
      <c r="Q132" s="191"/>
      <c r="R132" s="191"/>
      <c r="S132" s="191"/>
      <c r="T132" s="192"/>
      <c r="AT132" s="193" t="s">
        <v>170</v>
      </c>
      <c r="AU132" s="193" t="s">
        <v>82</v>
      </c>
      <c r="AV132" s="11" t="s">
        <v>82</v>
      </c>
      <c r="AW132" s="11" t="s">
        <v>34</v>
      </c>
      <c r="AX132" s="11" t="s">
        <v>78</v>
      </c>
      <c r="AY132" s="193" t="s">
        <v>157</v>
      </c>
    </row>
    <row r="133" spans="2:65" s="1" customFormat="1" ht="16.5" customHeight="1">
      <c r="B133" s="31"/>
      <c r="C133" s="167" t="s">
        <v>238</v>
      </c>
      <c r="D133" s="167" t="s">
        <v>159</v>
      </c>
      <c r="E133" s="168" t="s">
        <v>239</v>
      </c>
      <c r="F133" s="169" t="s">
        <v>240</v>
      </c>
      <c r="G133" s="170" t="s">
        <v>203</v>
      </c>
      <c r="H133" s="171">
        <v>104.9</v>
      </c>
      <c r="I133" s="172"/>
      <c r="J133" s="173">
        <f>ROUND(I133*H133,2)</f>
        <v>0</v>
      </c>
      <c r="K133" s="169" t="s">
        <v>163</v>
      </c>
      <c r="L133" s="35"/>
      <c r="M133" s="174" t="s">
        <v>1</v>
      </c>
      <c r="N133" s="175" t="s">
        <v>44</v>
      </c>
      <c r="O133" s="57"/>
      <c r="P133" s="176">
        <f>O133*H133</f>
        <v>0</v>
      </c>
      <c r="Q133" s="176">
        <v>0</v>
      </c>
      <c r="R133" s="176">
        <f>Q133*H133</f>
        <v>0</v>
      </c>
      <c r="S133" s="176">
        <v>0</v>
      </c>
      <c r="T133" s="177">
        <f>S133*H133</f>
        <v>0</v>
      </c>
      <c r="AR133" s="14" t="s">
        <v>164</v>
      </c>
      <c r="AT133" s="14" t="s">
        <v>159</v>
      </c>
      <c r="AU133" s="14" t="s">
        <v>82</v>
      </c>
      <c r="AY133" s="14" t="s">
        <v>157</v>
      </c>
      <c r="BE133" s="178">
        <f>IF(N133="základní",J133,0)</f>
        <v>0</v>
      </c>
      <c r="BF133" s="178">
        <f>IF(N133="snížená",J133,0)</f>
        <v>0</v>
      </c>
      <c r="BG133" s="178">
        <f>IF(N133="zákl. přenesená",J133,0)</f>
        <v>0</v>
      </c>
      <c r="BH133" s="178">
        <f>IF(N133="sníž. přenesená",J133,0)</f>
        <v>0</v>
      </c>
      <c r="BI133" s="178">
        <f>IF(N133="nulová",J133,0)</f>
        <v>0</v>
      </c>
      <c r="BJ133" s="14" t="s">
        <v>78</v>
      </c>
      <c r="BK133" s="178">
        <f>ROUND(I133*H133,2)</f>
        <v>0</v>
      </c>
      <c r="BL133" s="14" t="s">
        <v>164</v>
      </c>
      <c r="BM133" s="14" t="s">
        <v>241</v>
      </c>
    </row>
    <row r="134" spans="2:65" s="1" customFormat="1" ht="19.5">
      <c r="B134" s="31"/>
      <c r="C134" s="32"/>
      <c r="D134" s="179" t="s">
        <v>166</v>
      </c>
      <c r="E134" s="32"/>
      <c r="F134" s="180" t="s">
        <v>242</v>
      </c>
      <c r="G134" s="32"/>
      <c r="H134" s="32"/>
      <c r="I134" s="96"/>
      <c r="J134" s="32"/>
      <c r="K134" s="32"/>
      <c r="L134" s="35"/>
      <c r="M134" s="181"/>
      <c r="N134" s="57"/>
      <c r="O134" s="57"/>
      <c r="P134" s="57"/>
      <c r="Q134" s="57"/>
      <c r="R134" s="57"/>
      <c r="S134" s="57"/>
      <c r="T134" s="58"/>
      <c r="AT134" s="14" t="s">
        <v>166</v>
      </c>
      <c r="AU134" s="14" t="s">
        <v>82</v>
      </c>
    </row>
    <row r="135" spans="2:65" s="1" customFormat="1" ht="48.75">
      <c r="B135" s="31"/>
      <c r="C135" s="32"/>
      <c r="D135" s="179" t="s">
        <v>168</v>
      </c>
      <c r="E135" s="32"/>
      <c r="F135" s="182" t="s">
        <v>236</v>
      </c>
      <c r="G135" s="32"/>
      <c r="H135" s="32"/>
      <c r="I135" s="96"/>
      <c r="J135" s="32"/>
      <c r="K135" s="32"/>
      <c r="L135" s="35"/>
      <c r="M135" s="181"/>
      <c r="N135" s="57"/>
      <c r="O135" s="57"/>
      <c r="P135" s="57"/>
      <c r="Q135" s="57"/>
      <c r="R135" s="57"/>
      <c r="S135" s="57"/>
      <c r="T135" s="58"/>
      <c r="AT135" s="14" t="s">
        <v>168</v>
      </c>
      <c r="AU135" s="14" t="s">
        <v>82</v>
      </c>
    </row>
    <row r="136" spans="2:65" s="11" customFormat="1">
      <c r="B136" s="183"/>
      <c r="C136" s="184"/>
      <c r="D136" s="179" t="s">
        <v>170</v>
      </c>
      <c r="E136" s="185" t="s">
        <v>1</v>
      </c>
      <c r="F136" s="186" t="s">
        <v>98</v>
      </c>
      <c r="G136" s="184"/>
      <c r="H136" s="187">
        <v>104.9</v>
      </c>
      <c r="I136" s="188"/>
      <c r="J136" s="184"/>
      <c r="K136" s="184"/>
      <c r="L136" s="189"/>
      <c r="M136" s="190"/>
      <c r="N136" s="191"/>
      <c r="O136" s="191"/>
      <c r="P136" s="191"/>
      <c r="Q136" s="191"/>
      <c r="R136" s="191"/>
      <c r="S136" s="191"/>
      <c r="T136" s="192"/>
      <c r="AT136" s="193" t="s">
        <v>170</v>
      </c>
      <c r="AU136" s="193" t="s">
        <v>82</v>
      </c>
      <c r="AV136" s="11" t="s">
        <v>82</v>
      </c>
      <c r="AW136" s="11" t="s">
        <v>34</v>
      </c>
      <c r="AX136" s="11" t="s">
        <v>78</v>
      </c>
      <c r="AY136" s="193" t="s">
        <v>157</v>
      </c>
    </row>
    <row r="137" spans="2:65" s="1" customFormat="1" ht="16.5" customHeight="1">
      <c r="B137" s="31"/>
      <c r="C137" s="167" t="s">
        <v>243</v>
      </c>
      <c r="D137" s="167" t="s">
        <v>159</v>
      </c>
      <c r="E137" s="168" t="s">
        <v>244</v>
      </c>
      <c r="F137" s="169" t="s">
        <v>245</v>
      </c>
      <c r="G137" s="170" t="s">
        <v>203</v>
      </c>
      <c r="H137" s="171">
        <v>35.630000000000003</v>
      </c>
      <c r="I137" s="172"/>
      <c r="J137" s="173">
        <f>ROUND(I137*H137,2)</f>
        <v>0</v>
      </c>
      <c r="K137" s="169" t="s">
        <v>163</v>
      </c>
      <c r="L137" s="35"/>
      <c r="M137" s="174" t="s">
        <v>1</v>
      </c>
      <c r="N137" s="175" t="s">
        <v>44</v>
      </c>
      <c r="O137" s="57"/>
      <c r="P137" s="176">
        <f>O137*H137</f>
        <v>0</v>
      </c>
      <c r="Q137" s="176">
        <v>0</v>
      </c>
      <c r="R137" s="176">
        <f>Q137*H137</f>
        <v>0</v>
      </c>
      <c r="S137" s="176">
        <v>0</v>
      </c>
      <c r="T137" s="177">
        <f>S137*H137</f>
        <v>0</v>
      </c>
      <c r="AR137" s="14" t="s">
        <v>164</v>
      </c>
      <c r="AT137" s="14" t="s">
        <v>159</v>
      </c>
      <c r="AU137" s="14" t="s">
        <v>82</v>
      </c>
      <c r="AY137" s="14" t="s">
        <v>157</v>
      </c>
      <c r="BE137" s="178">
        <f>IF(N137="základní",J137,0)</f>
        <v>0</v>
      </c>
      <c r="BF137" s="178">
        <f>IF(N137="snížená",J137,0)</f>
        <v>0</v>
      </c>
      <c r="BG137" s="178">
        <f>IF(N137="zákl. přenesená",J137,0)</f>
        <v>0</v>
      </c>
      <c r="BH137" s="178">
        <f>IF(N137="sníž. přenesená",J137,0)</f>
        <v>0</v>
      </c>
      <c r="BI137" s="178">
        <f>IF(N137="nulová",J137,0)</f>
        <v>0</v>
      </c>
      <c r="BJ137" s="14" t="s">
        <v>78</v>
      </c>
      <c r="BK137" s="178">
        <f>ROUND(I137*H137,2)</f>
        <v>0</v>
      </c>
      <c r="BL137" s="14" t="s">
        <v>164</v>
      </c>
      <c r="BM137" s="14" t="s">
        <v>246</v>
      </c>
    </row>
    <row r="138" spans="2:65" s="1" customFormat="1" ht="19.5">
      <c r="B138" s="31"/>
      <c r="C138" s="32"/>
      <c r="D138" s="179" t="s">
        <v>166</v>
      </c>
      <c r="E138" s="32"/>
      <c r="F138" s="180" t="s">
        <v>247</v>
      </c>
      <c r="G138" s="32"/>
      <c r="H138" s="32"/>
      <c r="I138" s="96"/>
      <c r="J138" s="32"/>
      <c r="K138" s="32"/>
      <c r="L138" s="35"/>
      <c r="M138" s="181"/>
      <c r="N138" s="57"/>
      <c r="O138" s="57"/>
      <c r="P138" s="57"/>
      <c r="Q138" s="57"/>
      <c r="R138" s="57"/>
      <c r="S138" s="57"/>
      <c r="T138" s="58"/>
      <c r="AT138" s="14" t="s">
        <v>166</v>
      </c>
      <c r="AU138" s="14" t="s">
        <v>82</v>
      </c>
    </row>
    <row r="139" spans="2:65" s="1" customFormat="1" ht="97.5">
      <c r="B139" s="31"/>
      <c r="C139" s="32"/>
      <c r="D139" s="179" t="s">
        <v>168</v>
      </c>
      <c r="E139" s="32"/>
      <c r="F139" s="182" t="s">
        <v>248</v>
      </c>
      <c r="G139" s="32"/>
      <c r="H139" s="32"/>
      <c r="I139" s="96"/>
      <c r="J139" s="32"/>
      <c r="K139" s="32"/>
      <c r="L139" s="35"/>
      <c r="M139" s="181"/>
      <c r="N139" s="57"/>
      <c r="O139" s="57"/>
      <c r="P139" s="57"/>
      <c r="Q139" s="57"/>
      <c r="R139" s="57"/>
      <c r="S139" s="57"/>
      <c r="T139" s="58"/>
      <c r="AT139" s="14" t="s">
        <v>168</v>
      </c>
      <c r="AU139" s="14" t="s">
        <v>82</v>
      </c>
    </row>
    <row r="140" spans="2:65" s="11" customFormat="1">
      <c r="B140" s="183"/>
      <c r="C140" s="184"/>
      <c r="D140" s="179" t="s">
        <v>170</v>
      </c>
      <c r="E140" s="185" t="s">
        <v>1</v>
      </c>
      <c r="F140" s="186" t="s">
        <v>106</v>
      </c>
      <c r="G140" s="184"/>
      <c r="H140" s="187">
        <v>35.630000000000003</v>
      </c>
      <c r="I140" s="188"/>
      <c r="J140" s="184"/>
      <c r="K140" s="184"/>
      <c r="L140" s="189"/>
      <c r="M140" s="190"/>
      <c r="N140" s="191"/>
      <c r="O140" s="191"/>
      <c r="P140" s="191"/>
      <c r="Q140" s="191"/>
      <c r="R140" s="191"/>
      <c r="S140" s="191"/>
      <c r="T140" s="192"/>
      <c r="AT140" s="193" t="s">
        <v>170</v>
      </c>
      <c r="AU140" s="193" t="s">
        <v>82</v>
      </c>
      <c r="AV140" s="11" t="s">
        <v>82</v>
      </c>
      <c r="AW140" s="11" t="s">
        <v>34</v>
      </c>
      <c r="AX140" s="11" t="s">
        <v>78</v>
      </c>
      <c r="AY140" s="193" t="s">
        <v>157</v>
      </c>
    </row>
    <row r="141" spans="2:65" s="1" customFormat="1" ht="16.5" customHeight="1">
      <c r="B141" s="31"/>
      <c r="C141" s="167" t="s">
        <v>8</v>
      </c>
      <c r="D141" s="167" t="s">
        <v>159</v>
      </c>
      <c r="E141" s="168" t="s">
        <v>249</v>
      </c>
      <c r="F141" s="169" t="s">
        <v>250</v>
      </c>
      <c r="G141" s="170" t="s">
        <v>203</v>
      </c>
      <c r="H141" s="171">
        <v>216.178</v>
      </c>
      <c r="I141" s="172"/>
      <c r="J141" s="173">
        <f>ROUND(I141*H141,2)</f>
        <v>0</v>
      </c>
      <c r="K141" s="169" t="s">
        <v>163</v>
      </c>
      <c r="L141" s="35"/>
      <c r="M141" s="174" t="s">
        <v>1</v>
      </c>
      <c r="N141" s="175" t="s">
        <v>44</v>
      </c>
      <c r="O141" s="57"/>
      <c r="P141" s="176">
        <f>O141*H141</f>
        <v>0</v>
      </c>
      <c r="Q141" s="176">
        <v>0</v>
      </c>
      <c r="R141" s="176">
        <f>Q141*H141</f>
        <v>0</v>
      </c>
      <c r="S141" s="176">
        <v>0</v>
      </c>
      <c r="T141" s="177">
        <f>S141*H141</f>
        <v>0</v>
      </c>
      <c r="AR141" s="14" t="s">
        <v>164</v>
      </c>
      <c r="AT141" s="14" t="s">
        <v>159</v>
      </c>
      <c r="AU141" s="14" t="s">
        <v>82</v>
      </c>
      <c r="AY141" s="14" t="s">
        <v>157</v>
      </c>
      <c r="BE141" s="178">
        <f>IF(N141="základní",J141,0)</f>
        <v>0</v>
      </c>
      <c r="BF141" s="178">
        <f>IF(N141="snížená",J141,0)</f>
        <v>0</v>
      </c>
      <c r="BG141" s="178">
        <f>IF(N141="zákl. přenesená",J141,0)</f>
        <v>0</v>
      </c>
      <c r="BH141" s="178">
        <f>IF(N141="sníž. přenesená",J141,0)</f>
        <v>0</v>
      </c>
      <c r="BI141" s="178">
        <f>IF(N141="nulová",J141,0)</f>
        <v>0</v>
      </c>
      <c r="BJ141" s="14" t="s">
        <v>78</v>
      </c>
      <c r="BK141" s="178">
        <f>ROUND(I141*H141,2)</f>
        <v>0</v>
      </c>
      <c r="BL141" s="14" t="s">
        <v>164</v>
      </c>
      <c r="BM141" s="14" t="s">
        <v>251</v>
      </c>
    </row>
    <row r="142" spans="2:65" s="1" customFormat="1" ht="19.5">
      <c r="B142" s="31"/>
      <c r="C142" s="32"/>
      <c r="D142" s="179" t="s">
        <v>166</v>
      </c>
      <c r="E142" s="32"/>
      <c r="F142" s="180" t="s">
        <v>252</v>
      </c>
      <c r="G142" s="32"/>
      <c r="H142" s="32"/>
      <c r="I142" s="96"/>
      <c r="J142" s="32"/>
      <c r="K142" s="32"/>
      <c r="L142" s="35"/>
      <c r="M142" s="181"/>
      <c r="N142" s="57"/>
      <c r="O142" s="57"/>
      <c r="P142" s="57"/>
      <c r="Q142" s="57"/>
      <c r="R142" s="57"/>
      <c r="S142" s="57"/>
      <c r="T142" s="58"/>
      <c r="AT142" s="14" t="s">
        <v>166</v>
      </c>
      <c r="AU142" s="14" t="s">
        <v>82</v>
      </c>
    </row>
    <row r="143" spans="2:65" s="1" customFormat="1" ht="97.5">
      <c r="B143" s="31"/>
      <c r="C143" s="32"/>
      <c r="D143" s="179" t="s">
        <v>168</v>
      </c>
      <c r="E143" s="32"/>
      <c r="F143" s="182" t="s">
        <v>248</v>
      </c>
      <c r="G143" s="32"/>
      <c r="H143" s="32"/>
      <c r="I143" s="96"/>
      <c r="J143" s="32"/>
      <c r="K143" s="32"/>
      <c r="L143" s="35"/>
      <c r="M143" s="181"/>
      <c r="N143" s="57"/>
      <c r="O143" s="57"/>
      <c r="P143" s="57"/>
      <c r="Q143" s="57"/>
      <c r="R143" s="57"/>
      <c r="S143" s="57"/>
      <c r="T143" s="58"/>
      <c r="AT143" s="14" t="s">
        <v>168</v>
      </c>
      <c r="AU143" s="14" t="s">
        <v>82</v>
      </c>
    </row>
    <row r="144" spans="2:65" s="11" customFormat="1">
      <c r="B144" s="183"/>
      <c r="C144" s="184"/>
      <c r="D144" s="179" t="s">
        <v>170</v>
      </c>
      <c r="E144" s="185" t="s">
        <v>1</v>
      </c>
      <c r="F144" s="186" t="s">
        <v>253</v>
      </c>
      <c r="G144" s="184"/>
      <c r="H144" s="187">
        <v>216.178</v>
      </c>
      <c r="I144" s="188"/>
      <c r="J144" s="184"/>
      <c r="K144" s="184"/>
      <c r="L144" s="189"/>
      <c r="M144" s="190"/>
      <c r="N144" s="191"/>
      <c r="O144" s="191"/>
      <c r="P144" s="191"/>
      <c r="Q144" s="191"/>
      <c r="R144" s="191"/>
      <c r="S144" s="191"/>
      <c r="T144" s="192"/>
      <c r="AT144" s="193" t="s">
        <v>170</v>
      </c>
      <c r="AU144" s="193" t="s">
        <v>82</v>
      </c>
      <c r="AV144" s="11" t="s">
        <v>82</v>
      </c>
      <c r="AW144" s="11" t="s">
        <v>34</v>
      </c>
      <c r="AX144" s="11" t="s">
        <v>78</v>
      </c>
      <c r="AY144" s="193" t="s">
        <v>157</v>
      </c>
    </row>
    <row r="145" spans="2:65" s="1" customFormat="1" ht="16.5" customHeight="1">
      <c r="B145" s="31"/>
      <c r="C145" s="167" t="s">
        <v>254</v>
      </c>
      <c r="D145" s="167" t="s">
        <v>159</v>
      </c>
      <c r="E145" s="168" t="s">
        <v>255</v>
      </c>
      <c r="F145" s="169" t="s">
        <v>256</v>
      </c>
      <c r="G145" s="170" t="s">
        <v>203</v>
      </c>
      <c r="H145" s="171">
        <v>52.012999999999998</v>
      </c>
      <c r="I145" s="172"/>
      <c r="J145" s="173">
        <f>ROUND(I145*H145,2)</f>
        <v>0</v>
      </c>
      <c r="K145" s="169" t="s">
        <v>163</v>
      </c>
      <c r="L145" s="35"/>
      <c r="M145" s="174" t="s">
        <v>1</v>
      </c>
      <c r="N145" s="175" t="s">
        <v>44</v>
      </c>
      <c r="O145" s="57"/>
      <c r="P145" s="176">
        <f>O145*H145</f>
        <v>0</v>
      </c>
      <c r="Q145" s="176">
        <v>0</v>
      </c>
      <c r="R145" s="176">
        <f>Q145*H145</f>
        <v>0</v>
      </c>
      <c r="S145" s="176">
        <v>0</v>
      </c>
      <c r="T145" s="177">
        <f>S145*H145</f>
        <v>0</v>
      </c>
      <c r="AR145" s="14" t="s">
        <v>164</v>
      </c>
      <c r="AT145" s="14" t="s">
        <v>159</v>
      </c>
      <c r="AU145" s="14" t="s">
        <v>82</v>
      </c>
      <c r="AY145" s="14" t="s">
        <v>157</v>
      </c>
      <c r="BE145" s="178">
        <f>IF(N145="základní",J145,0)</f>
        <v>0</v>
      </c>
      <c r="BF145" s="178">
        <f>IF(N145="snížená",J145,0)</f>
        <v>0</v>
      </c>
      <c r="BG145" s="178">
        <f>IF(N145="zákl. přenesená",J145,0)</f>
        <v>0</v>
      </c>
      <c r="BH145" s="178">
        <f>IF(N145="sníž. přenesená",J145,0)</f>
        <v>0</v>
      </c>
      <c r="BI145" s="178">
        <f>IF(N145="nulová",J145,0)</f>
        <v>0</v>
      </c>
      <c r="BJ145" s="14" t="s">
        <v>78</v>
      </c>
      <c r="BK145" s="178">
        <f>ROUND(I145*H145,2)</f>
        <v>0</v>
      </c>
      <c r="BL145" s="14" t="s">
        <v>164</v>
      </c>
      <c r="BM145" s="14" t="s">
        <v>257</v>
      </c>
    </row>
    <row r="146" spans="2:65" s="1" customFormat="1">
      <c r="B146" s="31"/>
      <c r="C146" s="32"/>
      <c r="D146" s="179" t="s">
        <v>166</v>
      </c>
      <c r="E146" s="32"/>
      <c r="F146" s="180" t="s">
        <v>258</v>
      </c>
      <c r="G146" s="32"/>
      <c r="H146" s="32"/>
      <c r="I146" s="96"/>
      <c r="J146" s="32"/>
      <c r="K146" s="32"/>
      <c r="L146" s="35"/>
      <c r="M146" s="181"/>
      <c r="N146" s="57"/>
      <c r="O146" s="57"/>
      <c r="P146" s="57"/>
      <c r="Q146" s="57"/>
      <c r="R146" s="57"/>
      <c r="S146" s="57"/>
      <c r="T146" s="58"/>
      <c r="AT146" s="14" t="s">
        <v>166</v>
      </c>
      <c r="AU146" s="14" t="s">
        <v>82</v>
      </c>
    </row>
    <row r="147" spans="2:65" s="1" customFormat="1" ht="78">
      <c r="B147" s="31"/>
      <c r="C147" s="32"/>
      <c r="D147" s="179" t="s">
        <v>168</v>
      </c>
      <c r="E147" s="32"/>
      <c r="F147" s="182" t="s">
        <v>259</v>
      </c>
      <c r="G147" s="32"/>
      <c r="H147" s="32"/>
      <c r="I147" s="96"/>
      <c r="J147" s="32"/>
      <c r="K147" s="32"/>
      <c r="L147" s="35"/>
      <c r="M147" s="181"/>
      <c r="N147" s="57"/>
      <c r="O147" s="57"/>
      <c r="P147" s="57"/>
      <c r="Q147" s="57"/>
      <c r="R147" s="57"/>
      <c r="S147" s="57"/>
      <c r="T147" s="58"/>
      <c r="AT147" s="14" t="s">
        <v>168</v>
      </c>
      <c r="AU147" s="14" t="s">
        <v>82</v>
      </c>
    </row>
    <row r="148" spans="2:65" s="11" customFormat="1">
      <c r="B148" s="183"/>
      <c r="C148" s="184"/>
      <c r="D148" s="179" t="s">
        <v>170</v>
      </c>
      <c r="E148" s="185" t="s">
        <v>1</v>
      </c>
      <c r="F148" s="186" t="s">
        <v>100</v>
      </c>
      <c r="G148" s="184"/>
      <c r="H148" s="187">
        <v>52.012999999999998</v>
      </c>
      <c r="I148" s="188"/>
      <c r="J148" s="184"/>
      <c r="K148" s="184"/>
      <c r="L148" s="189"/>
      <c r="M148" s="190"/>
      <c r="N148" s="191"/>
      <c r="O148" s="191"/>
      <c r="P148" s="191"/>
      <c r="Q148" s="191"/>
      <c r="R148" s="191"/>
      <c r="S148" s="191"/>
      <c r="T148" s="192"/>
      <c r="AT148" s="193" t="s">
        <v>170</v>
      </c>
      <c r="AU148" s="193" t="s">
        <v>82</v>
      </c>
      <c r="AV148" s="11" t="s">
        <v>82</v>
      </c>
      <c r="AW148" s="11" t="s">
        <v>34</v>
      </c>
      <c r="AX148" s="11" t="s">
        <v>78</v>
      </c>
      <c r="AY148" s="193" t="s">
        <v>157</v>
      </c>
    </row>
    <row r="149" spans="2:65" s="1" customFormat="1" ht="16.5" customHeight="1">
      <c r="B149" s="31"/>
      <c r="C149" s="167" t="s">
        <v>260</v>
      </c>
      <c r="D149" s="167" t="s">
        <v>159</v>
      </c>
      <c r="E149" s="168" t="s">
        <v>261</v>
      </c>
      <c r="F149" s="169" t="s">
        <v>262</v>
      </c>
      <c r="G149" s="170" t="s">
        <v>203</v>
      </c>
      <c r="H149" s="171">
        <v>52.012999999999998</v>
      </c>
      <c r="I149" s="172"/>
      <c r="J149" s="173">
        <f>ROUND(I149*H149,2)</f>
        <v>0</v>
      </c>
      <c r="K149" s="169" t="s">
        <v>163</v>
      </c>
      <c r="L149" s="35"/>
      <c r="M149" s="174" t="s">
        <v>1</v>
      </c>
      <c r="N149" s="175" t="s">
        <v>44</v>
      </c>
      <c r="O149" s="57"/>
      <c r="P149" s="176">
        <f>O149*H149</f>
        <v>0</v>
      </c>
      <c r="Q149" s="176">
        <v>0</v>
      </c>
      <c r="R149" s="176">
        <f>Q149*H149</f>
        <v>0</v>
      </c>
      <c r="S149" s="176">
        <v>0</v>
      </c>
      <c r="T149" s="177">
        <f>S149*H149</f>
        <v>0</v>
      </c>
      <c r="AR149" s="14" t="s">
        <v>164</v>
      </c>
      <c r="AT149" s="14" t="s">
        <v>159</v>
      </c>
      <c r="AU149" s="14" t="s">
        <v>82</v>
      </c>
      <c r="AY149" s="14" t="s">
        <v>157</v>
      </c>
      <c r="BE149" s="178">
        <f>IF(N149="základní",J149,0)</f>
        <v>0</v>
      </c>
      <c r="BF149" s="178">
        <f>IF(N149="snížená",J149,0)</f>
        <v>0</v>
      </c>
      <c r="BG149" s="178">
        <f>IF(N149="zákl. přenesená",J149,0)</f>
        <v>0</v>
      </c>
      <c r="BH149" s="178">
        <f>IF(N149="sníž. přenesená",J149,0)</f>
        <v>0</v>
      </c>
      <c r="BI149" s="178">
        <f>IF(N149="nulová",J149,0)</f>
        <v>0</v>
      </c>
      <c r="BJ149" s="14" t="s">
        <v>78</v>
      </c>
      <c r="BK149" s="178">
        <f>ROUND(I149*H149,2)</f>
        <v>0</v>
      </c>
      <c r="BL149" s="14" t="s">
        <v>164</v>
      </c>
      <c r="BM149" s="14" t="s">
        <v>263</v>
      </c>
    </row>
    <row r="150" spans="2:65" s="1" customFormat="1">
      <c r="B150" s="31"/>
      <c r="C150" s="32"/>
      <c r="D150" s="179" t="s">
        <v>166</v>
      </c>
      <c r="E150" s="32"/>
      <c r="F150" s="180" t="s">
        <v>264</v>
      </c>
      <c r="G150" s="32"/>
      <c r="H150" s="32"/>
      <c r="I150" s="96"/>
      <c r="J150" s="32"/>
      <c r="K150" s="32"/>
      <c r="L150" s="35"/>
      <c r="M150" s="181"/>
      <c r="N150" s="57"/>
      <c r="O150" s="57"/>
      <c r="P150" s="57"/>
      <c r="Q150" s="57"/>
      <c r="R150" s="57"/>
      <c r="S150" s="57"/>
      <c r="T150" s="58"/>
      <c r="AT150" s="14" t="s">
        <v>166</v>
      </c>
      <c r="AU150" s="14" t="s">
        <v>82</v>
      </c>
    </row>
    <row r="151" spans="2:65" s="1" customFormat="1" ht="224.25">
      <c r="B151" s="31"/>
      <c r="C151" s="32"/>
      <c r="D151" s="179" t="s">
        <v>168</v>
      </c>
      <c r="E151" s="32"/>
      <c r="F151" s="182" t="s">
        <v>265</v>
      </c>
      <c r="G151" s="32"/>
      <c r="H151" s="32"/>
      <c r="I151" s="96"/>
      <c r="J151" s="32"/>
      <c r="K151" s="32"/>
      <c r="L151" s="35"/>
      <c r="M151" s="181"/>
      <c r="N151" s="57"/>
      <c r="O151" s="57"/>
      <c r="P151" s="57"/>
      <c r="Q151" s="57"/>
      <c r="R151" s="57"/>
      <c r="S151" s="57"/>
      <c r="T151" s="58"/>
      <c r="AT151" s="14" t="s">
        <v>168</v>
      </c>
      <c r="AU151" s="14" t="s">
        <v>82</v>
      </c>
    </row>
    <row r="152" spans="2:65" s="11" customFormat="1">
      <c r="B152" s="183"/>
      <c r="C152" s="184"/>
      <c r="D152" s="179" t="s">
        <v>170</v>
      </c>
      <c r="E152" s="185" t="s">
        <v>100</v>
      </c>
      <c r="F152" s="186" t="s">
        <v>266</v>
      </c>
      <c r="G152" s="184"/>
      <c r="H152" s="187">
        <v>52.012999999999998</v>
      </c>
      <c r="I152" s="188"/>
      <c r="J152" s="184"/>
      <c r="K152" s="184"/>
      <c r="L152" s="189"/>
      <c r="M152" s="190"/>
      <c r="N152" s="191"/>
      <c r="O152" s="191"/>
      <c r="P152" s="191"/>
      <c r="Q152" s="191"/>
      <c r="R152" s="191"/>
      <c r="S152" s="191"/>
      <c r="T152" s="192"/>
      <c r="AT152" s="193" t="s">
        <v>170</v>
      </c>
      <c r="AU152" s="193" t="s">
        <v>82</v>
      </c>
      <c r="AV152" s="11" t="s">
        <v>82</v>
      </c>
      <c r="AW152" s="11" t="s">
        <v>34</v>
      </c>
      <c r="AX152" s="11" t="s">
        <v>78</v>
      </c>
      <c r="AY152" s="193" t="s">
        <v>157</v>
      </c>
    </row>
    <row r="153" spans="2:65" s="1" customFormat="1" ht="16.5" customHeight="1">
      <c r="B153" s="31"/>
      <c r="C153" s="167" t="s">
        <v>267</v>
      </c>
      <c r="D153" s="167" t="s">
        <v>159</v>
      </c>
      <c r="E153" s="168" t="s">
        <v>268</v>
      </c>
      <c r="F153" s="169" t="s">
        <v>269</v>
      </c>
      <c r="G153" s="170" t="s">
        <v>203</v>
      </c>
      <c r="H153" s="171">
        <v>112.152</v>
      </c>
      <c r="I153" s="172"/>
      <c r="J153" s="173">
        <f>ROUND(I153*H153,2)</f>
        <v>0</v>
      </c>
      <c r="K153" s="169" t="s">
        <v>163</v>
      </c>
      <c r="L153" s="35"/>
      <c r="M153" s="174" t="s">
        <v>1</v>
      </c>
      <c r="N153" s="175" t="s">
        <v>44</v>
      </c>
      <c r="O153" s="57"/>
      <c r="P153" s="176">
        <f>O153*H153</f>
        <v>0</v>
      </c>
      <c r="Q153" s="176">
        <v>0</v>
      </c>
      <c r="R153" s="176">
        <f>Q153*H153</f>
        <v>0</v>
      </c>
      <c r="S153" s="176">
        <v>0</v>
      </c>
      <c r="T153" s="177">
        <f>S153*H153</f>
        <v>0</v>
      </c>
      <c r="AR153" s="14" t="s">
        <v>164</v>
      </c>
      <c r="AT153" s="14" t="s">
        <v>159</v>
      </c>
      <c r="AU153" s="14" t="s">
        <v>82</v>
      </c>
      <c r="AY153" s="14" t="s">
        <v>157</v>
      </c>
      <c r="BE153" s="178">
        <f>IF(N153="základní",J153,0)</f>
        <v>0</v>
      </c>
      <c r="BF153" s="178">
        <f>IF(N153="snížená",J153,0)</f>
        <v>0</v>
      </c>
      <c r="BG153" s="178">
        <f>IF(N153="zákl. přenesená",J153,0)</f>
        <v>0</v>
      </c>
      <c r="BH153" s="178">
        <f>IF(N153="sníž. přenesená",J153,0)</f>
        <v>0</v>
      </c>
      <c r="BI153" s="178">
        <f>IF(N153="nulová",J153,0)</f>
        <v>0</v>
      </c>
      <c r="BJ153" s="14" t="s">
        <v>78</v>
      </c>
      <c r="BK153" s="178">
        <f>ROUND(I153*H153,2)</f>
        <v>0</v>
      </c>
      <c r="BL153" s="14" t="s">
        <v>164</v>
      </c>
      <c r="BM153" s="14" t="s">
        <v>270</v>
      </c>
    </row>
    <row r="154" spans="2:65" s="1" customFormat="1">
      <c r="B154" s="31"/>
      <c r="C154" s="32"/>
      <c r="D154" s="179" t="s">
        <v>166</v>
      </c>
      <c r="E154" s="32"/>
      <c r="F154" s="180" t="s">
        <v>271</v>
      </c>
      <c r="G154" s="32"/>
      <c r="H154" s="32"/>
      <c r="I154" s="96"/>
      <c r="J154" s="32"/>
      <c r="K154" s="32"/>
      <c r="L154" s="35"/>
      <c r="M154" s="181"/>
      <c r="N154" s="57"/>
      <c r="O154" s="57"/>
      <c r="P154" s="57"/>
      <c r="Q154" s="57"/>
      <c r="R154" s="57"/>
      <c r="S154" s="57"/>
      <c r="T154" s="58"/>
      <c r="AT154" s="14" t="s">
        <v>166</v>
      </c>
      <c r="AU154" s="14" t="s">
        <v>82</v>
      </c>
    </row>
    <row r="155" spans="2:65" s="1" customFormat="1" ht="146.25">
      <c r="B155" s="31"/>
      <c r="C155" s="32"/>
      <c r="D155" s="179" t="s">
        <v>168</v>
      </c>
      <c r="E155" s="32"/>
      <c r="F155" s="182" t="s">
        <v>272</v>
      </c>
      <c r="G155" s="32"/>
      <c r="H155" s="32"/>
      <c r="I155" s="96"/>
      <c r="J155" s="32"/>
      <c r="K155" s="32"/>
      <c r="L155" s="35"/>
      <c r="M155" s="181"/>
      <c r="N155" s="57"/>
      <c r="O155" s="57"/>
      <c r="P155" s="57"/>
      <c r="Q155" s="57"/>
      <c r="R155" s="57"/>
      <c r="S155" s="57"/>
      <c r="T155" s="58"/>
      <c r="AT155" s="14" t="s">
        <v>168</v>
      </c>
      <c r="AU155" s="14" t="s">
        <v>82</v>
      </c>
    </row>
    <row r="156" spans="2:65" s="11" customFormat="1">
      <c r="B156" s="183"/>
      <c r="C156" s="184"/>
      <c r="D156" s="179" t="s">
        <v>170</v>
      </c>
      <c r="E156" s="185" t="s">
        <v>102</v>
      </c>
      <c r="F156" s="186" t="s">
        <v>273</v>
      </c>
      <c r="G156" s="184"/>
      <c r="H156" s="187">
        <v>112.152</v>
      </c>
      <c r="I156" s="188"/>
      <c r="J156" s="184"/>
      <c r="K156" s="184"/>
      <c r="L156" s="189"/>
      <c r="M156" s="190"/>
      <c r="N156" s="191"/>
      <c r="O156" s="191"/>
      <c r="P156" s="191"/>
      <c r="Q156" s="191"/>
      <c r="R156" s="191"/>
      <c r="S156" s="191"/>
      <c r="T156" s="192"/>
      <c r="AT156" s="193" t="s">
        <v>170</v>
      </c>
      <c r="AU156" s="193" t="s">
        <v>82</v>
      </c>
      <c r="AV156" s="11" t="s">
        <v>82</v>
      </c>
      <c r="AW156" s="11" t="s">
        <v>34</v>
      </c>
      <c r="AX156" s="11" t="s">
        <v>78</v>
      </c>
      <c r="AY156" s="193" t="s">
        <v>157</v>
      </c>
    </row>
    <row r="157" spans="2:65" s="1" customFormat="1" ht="16.5" customHeight="1">
      <c r="B157" s="31"/>
      <c r="C157" s="167" t="s">
        <v>274</v>
      </c>
      <c r="D157" s="167" t="s">
        <v>159</v>
      </c>
      <c r="E157" s="168" t="s">
        <v>275</v>
      </c>
      <c r="F157" s="169" t="s">
        <v>276</v>
      </c>
      <c r="G157" s="170" t="s">
        <v>212</v>
      </c>
      <c r="H157" s="171">
        <v>190.65799999999999</v>
      </c>
      <c r="I157" s="172"/>
      <c r="J157" s="173">
        <f>ROUND(I157*H157,2)</f>
        <v>0</v>
      </c>
      <c r="K157" s="169" t="s">
        <v>163</v>
      </c>
      <c r="L157" s="35"/>
      <c r="M157" s="174" t="s">
        <v>1</v>
      </c>
      <c r="N157" s="175" t="s">
        <v>44</v>
      </c>
      <c r="O157" s="57"/>
      <c r="P157" s="176">
        <f>O157*H157</f>
        <v>0</v>
      </c>
      <c r="Q157" s="176">
        <v>0</v>
      </c>
      <c r="R157" s="176">
        <f>Q157*H157</f>
        <v>0</v>
      </c>
      <c r="S157" s="176">
        <v>0</v>
      </c>
      <c r="T157" s="177">
        <f>S157*H157</f>
        <v>0</v>
      </c>
      <c r="AR157" s="14" t="s">
        <v>164</v>
      </c>
      <c r="AT157" s="14" t="s">
        <v>159</v>
      </c>
      <c r="AU157" s="14" t="s">
        <v>82</v>
      </c>
      <c r="AY157" s="14" t="s">
        <v>157</v>
      </c>
      <c r="BE157" s="178">
        <f>IF(N157="základní",J157,0)</f>
        <v>0</v>
      </c>
      <c r="BF157" s="178">
        <f>IF(N157="snížená",J157,0)</f>
        <v>0</v>
      </c>
      <c r="BG157" s="178">
        <f>IF(N157="zákl. přenesená",J157,0)</f>
        <v>0</v>
      </c>
      <c r="BH157" s="178">
        <f>IF(N157="sníž. přenesená",J157,0)</f>
        <v>0</v>
      </c>
      <c r="BI157" s="178">
        <f>IF(N157="nulová",J157,0)</f>
        <v>0</v>
      </c>
      <c r="BJ157" s="14" t="s">
        <v>78</v>
      </c>
      <c r="BK157" s="178">
        <f>ROUND(I157*H157,2)</f>
        <v>0</v>
      </c>
      <c r="BL157" s="14" t="s">
        <v>164</v>
      </c>
      <c r="BM157" s="14" t="s">
        <v>277</v>
      </c>
    </row>
    <row r="158" spans="2:65" s="1" customFormat="1">
      <c r="B158" s="31"/>
      <c r="C158" s="32"/>
      <c r="D158" s="179" t="s">
        <v>166</v>
      </c>
      <c r="E158" s="32"/>
      <c r="F158" s="180" t="s">
        <v>278</v>
      </c>
      <c r="G158" s="32"/>
      <c r="H158" s="32"/>
      <c r="I158" s="96"/>
      <c r="J158" s="32"/>
      <c r="K158" s="32"/>
      <c r="L158" s="35"/>
      <c r="M158" s="181"/>
      <c r="N158" s="57"/>
      <c r="O158" s="57"/>
      <c r="P158" s="57"/>
      <c r="Q158" s="57"/>
      <c r="R158" s="57"/>
      <c r="S158" s="57"/>
      <c r="T158" s="58"/>
      <c r="AT158" s="14" t="s">
        <v>166</v>
      </c>
      <c r="AU158" s="14" t="s">
        <v>82</v>
      </c>
    </row>
    <row r="159" spans="2:65" s="1" customFormat="1" ht="19.5">
      <c r="B159" s="31"/>
      <c r="C159" s="32"/>
      <c r="D159" s="179" t="s">
        <v>168</v>
      </c>
      <c r="E159" s="32"/>
      <c r="F159" s="182" t="s">
        <v>279</v>
      </c>
      <c r="G159" s="32"/>
      <c r="H159" s="32"/>
      <c r="I159" s="96"/>
      <c r="J159" s="32"/>
      <c r="K159" s="32"/>
      <c r="L159" s="35"/>
      <c r="M159" s="181"/>
      <c r="N159" s="57"/>
      <c r="O159" s="57"/>
      <c r="P159" s="57"/>
      <c r="Q159" s="57"/>
      <c r="R159" s="57"/>
      <c r="S159" s="57"/>
      <c r="T159" s="58"/>
      <c r="AT159" s="14" t="s">
        <v>168</v>
      </c>
      <c r="AU159" s="14" t="s">
        <v>82</v>
      </c>
    </row>
    <row r="160" spans="2:65" s="11" customFormat="1">
      <c r="B160" s="183"/>
      <c r="C160" s="184"/>
      <c r="D160" s="179" t="s">
        <v>170</v>
      </c>
      <c r="E160" s="185" t="s">
        <v>1</v>
      </c>
      <c r="F160" s="186" t="s">
        <v>280</v>
      </c>
      <c r="G160" s="184"/>
      <c r="H160" s="187">
        <v>190.65799999999999</v>
      </c>
      <c r="I160" s="188"/>
      <c r="J160" s="184"/>
      <c r="K160" s="184"/>
      <c r="L160" s="189"/>
      <c r="M160" s="190"/>
      <c r="N160" s="191"/>
      <c r="O160" s="191"/>
      <c r="P160" s="191"/>
      <c r="Q160" s="191"/>
      <c r="R160" s="191"/>
      <c r="S160" s="191"/>
      <c r="T160" s="192"/>
      <c r="AT160" s="193" t="s">
        <v>170</v>
      </c>
      <c r="AU160" s="193" t="s">
        <v>82</v>
      </c>
      <c r="AV160" s="11" t="s">
        <v>82</v>
      </c>
      <c r="AW160" s="11" t="s">
        <v>34</v>
      </c>
      <c r="AX160" s="11" t="s">
        <v>78</v>
      </c>
      <c r="AY160" s="193" t="s">
        <v>157</v>
      </c>
    </row>
    <row r="161" spans="2:65" s="1" customFormat="1" ht="16.5" customHeight="1">
      <c r="B161" s="31"/>
      <c r="C161" s="167" t="s">
        <v>281</v>
      </c>
      <c r="D161" s="167" t="s">
        <v>159</v>
      </c>
      <c r="E161" s="168" t="s">
        <v>282</v>
      </c>
      <c r="F161" s="169" t="s">
        <v>283</v>
      </c>
      <c r="G161" s="170" t="s">
        <v>203</v>
      </c>
      <c r="H161" s="171">
        <v>71.260000000000005</v>
      </c>
      <c r="I161" s="172"/>
      <c r="J161" s="173">
        <f>ROUND(I161*H161,2)</f>
        <v>0</v>
      </c>
      <c r="K161" s="169" t="s">
        <v>163</v>
      </c>
      <c r="L161" s="35"/>
      <c r="M161" s="174" t="s">
        <v>1</v>
      </c>
      <c r="N161" s="175" t="s">
        <v>44</v>
      </c>
      <c r="O161" s="57"/>
      <c r="P161" s="176">
        <f>O161*H161</f>
        <v>0</v>
      </c>
      <c r="Q161" s="176">
        <v>0</v>
      </c>
      <c r="R161" s="176">
        <f>Q161*H161</f>
        <v>0</v>
      </c>
      <c r="S161" s="176">
        <v>0</v>
      </c>
      <c r="T161" s="177">
        <f>S161*H161</f>
        <v>0</v>
      </c>
      <c r="AR161" s="14" t="s">
        <v>164</v>
      </c>
      <c r="AT161" s="14" t="s">
        <v>159</v>
      </c>
      <c r="AU161" s="14" t="s">
        <v>82</v>
      </c>
      <c r="AY161" s="14" t="s">
        <v>157</v>
      </c>
      <c r="BE161" s="178">
        <f>IF(N161="základní",J161,0)</f>
        <v>0</v>
      </c>
      <c r="BF161" s="178">
        <f>IF(N161="snížená",J161,0)</f>
        <v>0</v>
      </c>
      <c r="BG161" s="178">
        <f>IF(N161="zákl. přenesená",J161,0)</f>
        <v>0</v>
      </c>
      <c r="BH161" s="178">
        <f>IF(N161="sníž. přenesená",J161,0)</f>
        <v>0</v>
      </c>
      <c r="BI161" s="178">
        <f>IF(N161="nulová",J161,0)</f>
        <v>0</v>
      </c>
      <c r="BJ161" s="14" t="s">
        <v>78</v>
      </c>
      <c r="BK161" s="178">
        <f>ROUND(I161*H161,2)</f>
        <v>0</v>
      </c>
      <c r="BL161" s="14" t="s">
        <v>164</v>
      </c>
      <c r="BM161" s="14" t="s">
        <v>284</v>
      </c>
    </row>
    <row r="162" spans="2:65" s="1" customFormat="1">
      <c r="B162" s="31"/>
      <c r="C162" s="32"/>
      <c r="D162" s="179" t="s">
        <v>166</v>
      </c>
      <c r="E162" s="32"/>
      <c r="F162" s="180" t="s">
        <v>285</v>
      </c>
      <c r="G162" s="32"/>
      <c r="H162" s="32"/>
      <c r="I162" s="96"/>
      <c r="J162" s="32"/>
      <c r="K162" s="32"/>
      <c r="L162" s="35"/>
      <c r="M162" s="181"/>
      <c r="N162" s="57"/>
      <c r="O162" s="57"/>
      <c r="P162" s="57"/>
      <c r="Q162" s="57"/>
      <c r="R162" s="57"/>
      <c r="S162" s="57"/>
      <c r="T162" s="58"/>
      <c r="AT162" s="14" t="s">
        <v>166</v>
      </c>
      <c r="AU162" s="14" t="s">
        <v>82</v>
      </c>
    </row>
    <row r="163" spans="2:65" s="1" customFormat="1" ht="48.75">
      <c r="B163" s="31"/>
      <c r="C163" s="32"/>
      <c r="D163" s="179" t="s">
        <v>168</v>
      </c>
      <c r="E163" s="32"/>
      <c r="F163" s="182" t="s">
        <v>286</v>
      </c>
      <c r="G163" s="32"/>
      <c r="H163" s="32"/>
      <c r="I163" s="96"/>
      <c r="J163" s="32"/>
      <c r="K163" s="32"/>
      <c r="L163" s="35"/>
      <c r="M163" s="181"/>
      <c r="N163" s="57"/>
      <c r="O163" s="57"/>
      <c r="P163" s="57"/>
      <c r="Q163" s="57"/>
      <c r="R163" s="57"/>
      <c r="S163" s="57"/>
      <c r="T163" s="58"/>
      <c r="AT163" s="14" t="s">
        <v>168</v>
      </c>
      <c r="AU163" s="14" t="s">
        <v>82</v>
      </c>
    </row>
    <row r="164" spans="2:65" s="11" customFormat="1">
      <c r="B164" s="183"/>
      <c r="C164" s="184"/>
      <c r="D164" s="179" t="s">
        <v>170</v>
      </c>
      <c r="E164" s="185" t="s">
        <v>1</v>
      </c>
      <c r="F164" s="186" t="s">
        <v>287</v>
      </c>
      <c r="G164" s="184"/>
      <c r="H164" s="187">
        <v>71.260000000000005</v>
      </c>
      <c r="I164" s="188"/>
      <c r="J164" s="184"/>
      <c r="K164" s="184"/>
      <c r="L164" s="189"/>
      <c r="M164" s="190"/>
      <c r="N164" s="191"/>
      <c r="O164" s="191"/>
      <c r="P164" s="191"/>
      <c r="Q164" s="191"/>
      <c r="R164" s="191"/>
      <c r="S164" s="191"/>
      <c r="T164" s="192"/>
      <c r="AT164" s="193" t="s">
        <v>170</v>
      </c>
      <c r="AU164" s="193" t="s">
        <v>82</v>
      </c>
      <c r="AV164" s="11" t="s">
        <v>82</v>
      </c>
      <c r="AW164" s="11" t="s">
        <v>34</v>
      </c>
      <c r="AX164" s="11" t="s">
        <v>78</v>
      </c>
      <c r="AY164" s="193" t="s">
        <v>157</v>
      </c>
    </row>
    <row r="165" spans="2:65" s="1" customFormat="1" ht="16.5" customHeight="1">
      <c r="B165" s="31"/>
      <c r="C165" s="167" t="s">
        <v>7</v>
      </c>
      <c r="D165" s="167" t="s">
        <v>159</v>
      </c>
      <c r="E165" s="168" t="s">
        <v>288</v>
      </c>
      <c r="F165" s="169" t="s">
        <v>289</v>
      </c>
      <c r="G165" s="170" t="s">
        <v>162</v>
      </c>
      <c r="H165" s="171">
        <v>356.3</v>
      </c>
      <c r="I165" s="172"/>
      <c r="J165" s="173">
        <f>ROUND(I165*H165,2)</f>
        <v>0</v>
      </c>
      <c r="K165" s="169" t="s">
        <v>163</v>
      </c>
      <c r="L165" s="35"/>
      <c r="M165" s="174" t="s">
        <v>1</v>
      </c>
      <c r="N165" s="175" t="s">
        <v>44</v>
      </c>
      <c r="O165" s="57"/>
      <c r="P165" s="176">
        <f>O165*H165</f>
        <v>0</v>
      </c>
      <c r="Q165" s="176">
        <v>0</v>
      </c>
      <c r="R165" s="176">
        <f>Q165*H165</f>
        <v>0</v>
      </c>
      <c r="S165" s="176">
        <v>0</v>
      </c>
      <c r="T165" s="177">
        <f>S165*H165</f>
        <v>0</v>
      </c>
      <c r="AR165" s="14" t="s">
        <v>164</v>
      </c>
      <c r="AT165" s="14" t="s">
        <v>159</v>
      </c>
      <c r="AU165" s="14" t="s">
        <v>82</v>
      </c>
      <c r="AY165" s="14" t="s">
        <v>157</v>
      </c>
      <c r="BE165" s="178">
        <f>IF(N165="základní",J165,0)</f>
        <v>0</v>
      </c>
      <c r="BF165" s="178">
        <f>IF(N165="snížená",J165,0)</f>
        <v>0</v>
      </c>
      <c r="BG165" s="178">
        <f>IF(N165="zákl. přenesená",J165,0)</f>
        <v>0</v>
      </c>
      <c r="BH165" s="178">
        <f>IF(N165="sníž. přenesená",J165,0)</f>
        <v>0</v>
      </c>
      <c r="BI165" s="178">
        <f>IF(N165="nulová",J165,0)</f>
        <v>0</v>
      </c>
      <c r="BJ165" s="14" t="s">
        <v>78</v>
      </c>
      <c r="BK165" s="178">
        <f>ROUND(I165*H165,2)</f>
        <v>0</v>
      </c>
      <c r="BL165" s="14" t="s">
        <v>164</v>
      </c>
      <c r="BM165" s="14" t="s">
        <v>290</v>
      </c>
    </row>
    <row r="166" spans="2:65" s="1" customFormat="1">
      <c r="B166" s="31"/>
      <c r="C166" s="32"/>
      <c r="D166" s="179" t="s">
        <v>166</v>
      </c>
      <c r="E166" s="32"/>
      <c r="F166" s="180" t="s">
        <v>291</v>
      </c>
      <c r="G166" s="32"/>
      <c r="H166" s="32"/>
      <c r="I166" s="96"/>
      <c r="J166" s="32"/>
      <c r="K166" s="32"/>
      <c r="L166" s="35"/>
      <c r="M166" s="181"/>
      <c r="N166" s="57"/>
      <c r="O166" s="57"/>
      <c r="P166" s="57"/>
      <c r="Q166" s="57"/>
      <c r="R166" s="57"/>
      <c r="S166" s="57"/>
      <c r="T166" s="58"/>
      <c r="AT166" s="14" t="s">
        <v>166</v>
      </c>
      <c r="AU166" s="14" t="s">
        <v>82</v>
      </c>
    </row>
    <row r="167" spans="2:65" s="1" customFormat="1" ht="68.25">
      <c r="B167" s="31"/>
      <c r="C167" s="32"/>
      <c r="D167" s="179" t="s">
        <v>168</v>
      </c>
      <c r="E167" s="32"/>
      <c r="F167" s="182" t="s">
        <v>292</v>
      </c>
      <c r="G167" s="32"/>
      <c r="H167" s="32"/>
      <c r="I167" s="96"/>
      <c r="J167" s="32"/>
      <c r="K167" s="32"/>
      <c r="L167" s="35"/>
      <c r="M167" s="181"/>
      <c r="N167" s="57"/>
      <c r="O167" s="57"/>
      <c r="P167" s="57"/>
      <c r="Q167" s="57"/>
      <c r="R167" s="57"/>
      <c r="S167" s="57"/>
      <c r="T167" s="58"/>
      <c r="AT167" s="14" t="s">
        <v>168</v>
      </c>
      <c r="AU167" s="14" t="s">
        <v>82</v>
      </c>
    </row>
    <row r="168" spans="2:65" s="11" customFormat="1">
      <c r="B168" s="183"/>
      <c r="C168" s="184"/>
      <c r="D168" s="179" t="s">
        <v>170</v>
      </c>
      <c r="E168" s="185" t="s">
        <v>1</v>
      </c>
      <c r="F168" s="186" t="s">
        <v>104</v>
      </c>
      <c r="G168" s="184"/>
      <c r="H168" s="187">
        <v>356.3</v>
      </c>
      <c r="I168" s="188"/>
      <c r="J168" s="184"/>
      <c r="K168" s="184"/>
      <c r="L168" s="189"/>
      <c r="M168" s="190"/>
      <c r="N168" s="191"/>
      <c r="O168" s="191"/>
      <c r="P168" s="191"/>
      <c r="Q168" s="191"/>
      <c r="R168" s="191"/>
      <c r="S168" s="191"/>
      <c r="T168" s="192"/>
      <c r="AT168" s="193" t="s">
        <v>170</v>
      </c>
      <c r="AU168" s="193" t="s">
        <v>82</v>
      </c>
      <c r="AV168" s="11" t="s">
        <v>82</v>
      </c>
      <c r="AW168" s="11" t="s">
        <v>34</v>
      </c>
      <c r="AX168" s="11" t="s">
        <v>78</v>
      </c>
      <c r="AY168" s="193" t="s">
        <v>157</v>
      </c>
    </row>
    <row r="169" spans="2:65" s="1" customFormat="1" ht="16.5" customHeight="1">
      <c r="B169" s="31"/>
      <c r="C169" s="167" t="s">
        <v>293</v>
      </c>
      <c r="D169" s="167" t="s">
        <v>159</v>
      </c>
      <c r="E169" s="168" t="s">
        <v>294</v>
      </c>
      <c r="F169" s="169" t="s">
        <v>295</v>
      </c>
      <c r="G169" s="170" t="s">
        <v>162</v>
      </c>
      <c r="H169" s="171">
        <v>356.3</v>
      </c>
      <c r="I169" s="172"/>
      <c r="J169" s="173">
        <f>ROUND(I169*H169,2)</f>
        <v>0</v>
      </c>
      <c r="K169" s="169" t="s">
        <v>163</v>
      </c>
      <c r="L169" s="35"/>
      <c r="M169" s="174" t="s">
        <v>1</v>
      </c>
      <c r="N169" s="175" t="s">
        <v>44</v>
      </c>
      <c r="O169" s="57"/>
      <c r="P169" s="176">
        <f>O169*H169</f>
        <v>0</v>
      </c>
      <c r="Q169" s="176">
        <v>0</v>
      </c>
      <c r="R169" s="176">
        <f>Q169*H169</f>
        <v>0</v>
      </c>
      <c r="S169" s="176">
        <v>0</v>
      </c>
      <c r="T169" s="177">
        <f>S169*H169</f>
        <v>0</v>
      </c>
      <c r="AR169" s="14" t="s">
        <v>164</v>
      </c>
      <c r="AT169" s="14" t="s">
        <v>159</v>
      </c>
      <c r="AU169" s="14" t="s">
        <v>82</v>
      </c>
      <c r="AY169" s="14" t="s">
        <v>157</v>
      </c>
      <c r="BE169" s="178">
        <f>IF(N169="základní",J169,0)</f>
        <v>0</v>
      </c>
      <c r="BF169" s="178">
        <f>IF(N169="snížená",J169,0)</f>
        <v>0</v>
      </c>
      <c r="BG169" s="178">
        <f>IF(N169="zákl. přenesená",J169,0)</f>
        <v>0</v>
      </c>
      <c r="BH169" s="178">
        <f>IF(N169="sníž. přenesená",J169,0)</f>
        <v>0</v>
      </c>
      <c r="BI169" s="178">
        <f>IF(N169="nulová",J169,0)</f>
        <v>0</v>
      </c>
      <c r="BJ169" s="14" t="s">
        <v>78</v>
      </c>
      <c r="BK169" s="178">
        <f>ROUND(I169*H169,2)</f>
        <v>0</v>
      </c>
      <c r="BL169" s="14" t="s">
        <v>164</v>
      </c>
      <c r="BM169" s="14" t="s">
        <v>296</v>
      </c>
    </row>
    <row r="170" spans="2:65" s="1" customFormat="1">
      <c r="B170" s="31"/>
      <c r="C170" s="32"/>
      <c r="D170" s="179" t="s">
        <v>166</v>
      </c>
      <c r="E170" s="32"/>
      <c r="F170" s="180" t="s">
        <v>297</v>
      </c>
      <c r="G170" s="32"/>
      <c r="H170" s="32"/>
      <c r="I170" s="96"/>
      <c r="J170" s="32"/>
      <c r="K170" s="32"/>
      <c r="L170" s="35"/>
      <c r="M170" s="181"/>
      <c r="N170" s="57"/>
      <c r="O170" s="57"/>
      <c r="P170" s="57"/>
      <c r="Q170" s="57"/>
      <c r="R170" s="57"/>
      <c r="S170" s="57"/>
      <c r="T170" s="58"/>
      <c r="AT170" s="14" t="s">
        <v>166</v>
      </c>
      <c r="AU170" s="14" t="s">
        <v>82</v>
      </c>
    </row>
    <row r="171" spans="2:65" s="1" customFormat="1" ht="68.25">
      <c r="B171" s="31"/>
      <c r="C171" s="32"/>
      <c r="D171" s="179" t="s">
        <v>168</v>
      </c>
      <c r="E171" s="32"/>
      <c r="F171" s="182" t="s">
        <v>298</v>
      </c>
      <c r="G171" s="32"/>
      <c r="H171" s="32"/>
      <c r="I171" s="96"/>
      <c r="J171" s="32"/>
      <c r="K171" s="32"/>
      <c r="L171" s="35"/>
      <c r="M171" s="181"/>
      <c r="N171" s="57"/>
      <c r="O171" s="57"/>
      <c r="P171" s="57"/>
      <c r="Q171" s="57"/>
      <c r="R171" s="57"/>
      <c r="S171" s="57"/>
      <c r="T171" s="58"/>
      <c r="AT171" s="14" t="s">
        <v>168</v>
      </c>
      <c r="AU171" s="14" t="s">
        <v>82</v>
      </c>
    </row>
    <row r="172" spans="2:65" s="11" customFormat="1">
      <c r="B172" s="183"/>
      <c r="C172" s="184"/>
      <c r="D172" s="179" t="s">
        <v>170</v>
      </c>
      <c r="E172" s="185" t="s">
        <v>104</v>
      </c>
      <c r="F172" s="186" t="s">
        <v>299</v>
      </c>
      <c r="G172" s="184"/>
      <c r="H172" s="187">
        <v>356.3</v>
      </c>
      <c r="I172" s="188"/>
      <c r="J172" s="184"/>
      <c r="K172" s="184"/>
      <c r="L172" s="189"/>
      <c r="M172" s="190"/>
      <c r="N172" s="191"/>
      <c r="O172" s="191"/>
      <c r="P172" s="191"/>
      <c r="Q172" s="191"/>
      <c r="R172" s="191"/>
      <c r="S172" s="191"/>
      <c r="T172" s="192"/>
      <c r="AT172" s="193" t="s">
        <v>170</v>
      </c>
      <c r="AU172" s="193" t="s">
        <v>82</v>
      </c>
      <c r="AV172" s="11" t="s">
        <v>82</v>
      </c>
      <c r="AW172" s="11" t="s">
        <v>34</v>
      </c>
      <c r="AX172" s="11" t="s">
        <v>78</v>
      </c>
      <c r="AY172" s="193" t="s">
        <v>157</v>
      </c>
    </row>
    <row r="173" spans="2:65" s="1" customFormat="1" ht="16.5" customHeight="1">
      <c r="B173" s="31"/>
      <c r="C173" s="194" t="s">
        <v>300</v>
      </c>
      <c r="D173" s="194" t="s">
        <v>209</v>
      </c>
      <c r="E173" s="195" t="s">
        <v>301</v>
      </c>
      <c r="F173" s="196" t="s">
        <v>302</v>
      </c>
      <c r="G173" s="197" t="s">
        <v>303</v>
      </c>
      <c r="H173" s="198">
        <v>17.815000000000001</v>
      </c>
      <c r="I173" s="199"/>
      <c r="J173" s="200">
        <f>ROUND(I173*H173,2)</f>
        <v>0</v>
      </c>
      <c r="K173" s="196" t="s">
        <v>163</v>
      </c>
      <c r="L173" s="201"/>
      <c r="M173" s="202" t="s">
        <v>1</v>
      </c>
      <c r="N173" s="203" t="s">
        <v>44</v>
      </c>
      <c r="O173" s="57"/>
      <c r="P173" s="176">
        <f>O173*H173</f>
        <v>0</v>
      </c>
      <c r="Q173" s="176">
        <v>1E-3</v>
      </c>
      <c r="R173" s="176">
        <f>Q173*H173</f>
        <v>1.7815000000000001E-2</v>
      </c>
      <c r="S173" s="176">
        <v>0</v>
      </c>
      <c r="T173" s="177">
        <f>S173*H173</f>
        <v>0</v>
      </c>
      <c r="AR173" s="14" t="s">
        <v>208</v>
      </c>
      <c r="AT173" s="14" t="s">
        <v>209</v>
      </c>
      <c r="AU173" s="14" t="s">
        <v>82</v>
      </c>
      <c r="AY173" s="14" t="s">
        <v>157</v>
      </c>
      <c r="BE173" s="178">
        <f>IF(N173="základní",J173,0)</f>
        <v>0</v>
      </c>
      <c r="BF173" s="178">
        <f>IF(N173="snížená",J173,0)</f>
        <v>0</v>
      </c>
      <c r="BG173" s="178">
        <f>IF(N173="zákl. přenesená",J173,0)</f>
        <v>0</v>
      </c>
      <c r="BH173" s="178">
        <f>IF(N173="sníž. přenesená",J173,0)</f>
        <v>0</v>
      </c>
      <c r="BI173" s="178">
        <f>IF(N173="nulová",J173,0)</f>
        <v>0</v>
      </c>
      <c r="BJ173" s="14" t="s">
        <v>78</v>
      </c>
      <c r="BK173" s="178">
        <f>ROUND(I173*H173,2)</f>
        <v>0</v>
      </c>
      <c r="BL173" s="14" t="s">
        <v>164</v>
      </c>
      <c r="BM173" s="14" t="s">
        <v>304</v>
      </c>
    </row>
    <row r="174" spans="2:65" s="1" customFormat="1">
      <c r="B174" s="31"/>
      <c r="C174" s="32"/>
      <c r="D174" s="179" t="s">
        <v>166</v>
      </c>
      <c r="E174" s="32"/>
      <c r="F174" s="180" t="s">
        <v>302</v>
      </c>
      <c r="G174" s="32"/>
      <c r="H174" s="32"/>
      <c r="I174" s="96"/>
      <c r="J174" s="32"/>
      <c r="K174" s="32"/>
      <c r="L174" s="35"/>
      <c r="M174" s="181"/>
      <c r="N174" s="57"/>
      <c r="O174" s="57"/>
      <c r="P174" s="57"/>
      <c r="Q174" s="57"/>
      <c r="R174" s="57"/>
      <c r="S174" s="57"/>
      <c r="T174" s="58"/>
      <c r="AT174" s="14" t="s">
        <v>166</v>
      </c>
      <c r="AU174" s="14" t="s">
        <v>82</v>
      </c>
    </row>
    <row r="175" spans="2:65" s="11" customFormat="1">
      <c r="B175" s="183"/>
      <c r="C175" s="184"/>
      <c r="D175" s="179" t="s">
        <v>170</v>
      </c>
      <c r="E175" s="185" t="s">
        <v>1</v>
      </c>
      <c r="F175" s="186" t="s">
        <v>305</v>
      </c>
      <c r="G175" s="184"/>
      <c r="H175" s="187">
        <v>17.815000000000001</v>
      </c>
      <c r="I175" s="188"/>
      <c r="J175" s="184"/>
      <c r="K175" s="184"/>
      <c r="L175" s="189"/>
      <c r="M175" s="190"/>
      <c r="N175" s="191"/>
      <c r="O175" s="191"/>
      <c r="P175" s="191"/>
      <c r="Q175" s="191"/>
      <c r="R175" s="191"/>
      <c r="S175" s="191"/>
      <c r="T175" s="192"/>
      <c r="AT175" s="193" t="s">
        <v>170</v>
      </c>
      <c r="AU175" s="193" t="s">
        <v>82</v>
      </c>
      <c r="AV175" s="11" t="s">
        <v>82</v>
      </c>
      <c r="AW175" s="11" t="s">
        <v>34</v>
      </c>
      <c r="AX175" s="11" t="s">
        <v>78</v>
      </c>
      <c r="AY175" s="193" t="s">
        <v>157</v>
      </c>
    </row>
    <row r="176" spans="2:65" s="1" customFormat="1" ht="16.5" customHeight="1">
      <c r="B176" s="31"/>
      <c r="C176" s="167" t="s">
        <v>306</v>
      </c>
      <c r="D176" s="167" t="s">
        <v>159</v>
      </c>
      <c r="E176" s="168" t="s">
        <v>307</v>
      </c>
      <c r="F176" s="169" t="s">
        <v>308</v>
      </c>
      <c r="G176" s="170" t="s">
        <v>162</v>
      </c>
      <c r="H176" s="171">
        <v>599.20000000000005</v>
      </c>
      <c r="I176" s="172"/>
      <c r="J176" s="173">
        <f>ROUND(I176*H176,2)</f>
        <v>0</v>
      </c>
      <c r="K176" s="169" t="s">
        <v>163</v>
      </c>
      <c r="L176" s="35"/>
      <c r="M176" s="174" t="s">
        <v>1</v>
      </c>
      <c r="N176" s="175" t="s">
        <v>44</v>
      </c>
      <c r="O176" s="57"/>
      <c r="P176" s="176">
        <f>O176*H176</f>
        <v>0</v>
      </c>
      <c r="Q176" s="176">
        <v>0</v>
      </c>
      <c r="R176" s="176">
        <f>Q176*H176</f>
        <v>0</v>
      </c>
      <c r="S176" s="176">
        <v>0</v>
      </c>
      <c r="T176" s="177">
        <f>S176*H176</f>
        <v>0</v>
      </c>
      <c r="AR176" s="14" t="s">
        <v>164</v>
      </c>
      <c r="AT176" s="14" t="s">
        <v>159</v>
      </c>
      <c r="AU176" s="14" t="s">
        <v>82</v>
      </c>
      <c r="AY176" s="14" t="s">
        <v>157</v>
      </c>
      <c r="BE176" s="178">
        <f>IF(N176="základní",J176,0)</f>
        <v>0</v>
      </c>
      <c r="BF176" s="178">
        <f>IF(N176="snížená",J176,0)</f>
        <v>0</v>
      </c>
      <c r="BG176" s="178">
        <f>IF(N176="zákl. přenesená",J176,0)</f>
        <v>0</v>
      </c>
      <c r="BH176" s="178">
        <f>IF(N176="sníž. přenesená",J176,0)</f>
        <v>0</v>
      </c>
      <c r="BI176" s="178">
        <f>IF(N176="nulová",J176,0)</f>
        <v>0</v>
      </c>
      <c r="BJ176" s="14" t="s">
        <v>78</v>
      </c>
      <c r="BK176" s="178">
        <f>ROUND(I176*H176,2)</f>
        <v>0</v>
      </c>
      <c r="BL176" s="14" t="s">
        <v>164</v>
      </c>
      <c r="BM176" s="14" t="s">
        <v>309</v>
      </c>
    </row>
    <row r="177" spans="2:65" s="1" customFormat="1">
      <c r="B177" s="31"/>
      <c r="C177" s="32"/>
      <c r="D177" s="179" t="s">
        <v>166</v>
      </c>
      <c r="E177" s="32"/>
      <c r="F177" s="180" t="s">
        <v>310</v>
      </c>
      <c r="G177" s="32"/>
      <c r="H177" s="32"/>
      <c r="I177" s="96"/>
      <c r="J177" s="32"/>
      <c r="K177" s="32"/>
      <c r="L177" s="35"/>
      <c r="M177" s="181"/>
      <c r="N177" s="57"/>
      <c r="O177" s="57"/>
      <c r="P177" s="57"/>
      <c r="Q177" s="57"/>
      <c r="R177" s="57"/>
      <c r="S177" s="57"/>
      <c r="T177" s="58"/>
      <c r="AT177" s="14" t="s">
        <v>166</v>
      </c>
      <c r="AU177" s="14" t="s">
        <v>82</v>
      </c>
    </row>
    <row r="178" spans="2:65" s="1" customFormat="1" ht="87.75">
      <c r="B178" s="31"/>
      <c r="C178" s="32"/>
      <c r="D178" s="179" t="s">
        <v>168</v>
      </c>
      <c r="E178" s="32"/>
      <c r="F178" s="182" t="s">
        <v>311</v>
      </c>
      <c r="G178" s="32"/>
      <c r="H178" s="32"/>
      <c r="I178" s="96"/>
      <c r="J178" s="32"/>
      <c r="K178" s="32"/>
      <c r="L178" s="35"/>
      <c r="M178" s="181"/>
      <c r="N178" s="57"/>
      <c r="O178" s="57"/>
      <c r="P178" s="57"/>
      <c r="Q178" s="57"/>
      <c r="R178" s="57"/>
      <c r="S178" s="57"/>
      <c r="T178" s="58"/>
      <c r="AT178" s="14" t="s">
        <v>168</v>
      </c>
      <c r="AU178" s="14" t="s">
        <v>82</v>
      </c>
    </row>
    <row r="179" spans="2:65" s="11" customFormat="1">
      <c r="B179" s="183"/>
      <c r="C179" s="184"/>
      <c r="D179" s="179" t="s">
        <v>170</v>
      </c>
      <c r="E179" s="185" t="s">
        <v>1</v>
      </c>
      <c r="F179" s="186" t="s">
        <v>312</v>
      </c>
      <c r="G179" s="184"/>
      <c r="H179" s="187">
        <v>209.8</v>
      </c>
      <c r="I179" s="188"/>
      <c r="J179" s="184"/>
      <c r="K179" s="184"/>
      <c r="L179" s="189"/>
      <c r="M179" s="190"/>
      <c r="N179" s="191"/>
      <c r="O179" s="191"/>
      <c r="P179" s="191"/>
      <c r="Q179" s="191"/>
      <c r="R179" s="191"/>
      <c r="S179" s="191"/>
      <c r="T179" s="192"/>
      <c r="AT179" s="193" t="s">
        <v>170</v>
      </c>
      <c r="AU179" s="193" t="s">
        <v>82</v>
      </c>
      <c r="AV179" s="11" t="s">
        <v>82</v>
      </c>
      <c r="AW179" s="11" t="s">
        <v>34</v>
      </c>
      <c r="AX179" s="11" t="s">
        <v>73</v>
      </c>
      <c r="AY179" s="193" t="s">
        <v>157</v>
      </c>
    </row>
    <row r="180" spans="2:65" s="11" customFormat="1">
      <c r="B180" s="183"/>
      <c r="C180" s="184"/>
      <c r="D180" s="179" t="s">
        <v>170</v>
      </c>
      <c r="E180" s="185" t="s">
        <v>110</v>
      </c>
      <c r="F180" s="186" t="s">
        <v>111</v>
      </c>
      <c r="G180" s="184"/>
      <c r="H180" s="187">
        <v>365.5</v>
      </c>
      <c r="I180" s="188"/>
      <c r="J180" s="184"/>
      <c r="K180" s="184"/>
      <c r="L180" s="189"/>
      <c r="M180" s="190"/>
      <c r="N180" s="191"/>
      <c r="O180" s="191"/>
      <c r="P180" s="191"/>
      <c r="Q180" s="191"/>
      <c r="R180" s="191"/>
      <c r="S180" s="191"/>
      <c r="T180" s="192"/>
      <c r="AT180" s="193" t="s">
        <v>170</v>
      </c>
      <c r="AU180" s="193" t="s">
        <v>82</v>
      </c>
      <c r="AV180" s="11" t="s">
        <v>82</v>
      </c>
      <c r="AW180" s="11" t="s">
        <v>34</v>
      </c>
      <c r="AX180" s="11" t="s">
        <v>73</v>
      </c>
      <c r="AY180" s="193" t="s">
        <v>157</v>
      </c>
    </row>
    <row r="181" spans="2:65" s="11" customFormat="1">
      <c r="B181" s="183"/>
      <c r="C181" s="184"/>
      <c r="D181" s="179" t="s">
        <v>170</v>
      </c>
      <c r="E181" s="185" t="s">
        <v>108</v>
      </c>
      <c r="F181" s="186" t="s">
        <v>313</v>
      </c>
      <c r="G181" s="184"/>
      <c r="H181" s="187">
        <v>2.9</v>
      </c>
      <c r="I181" s="188"/>
      <c r="J181" s="184"/>
      <c r="K181" s="184"/>
      <c r="L181" s="189"/>
      <c r="M181" s="190"/>
      <c r="N181" s="191"/>
      <c r="O181" s="191"/>
      <c r="P181" s="191"/>
      <c r="Q181" s="191"/>
      <c r="R181" s="191"/>
      <c r="S181" s="191"/>
      <c r="T181" s="192"/>
      <c r="AT181" s="193" t="s">
        <v>170</v>
      </c>
      <c r="AU181" s="193" t="s">
        <v>82</v>
      </c>
      <c r="AV181" s="11" t="s">
        <v>82</v>
      </c>
      <c r="AW181" s="11" t="s">
        <v>34</v>
      </c>
      <c r="AX181" s="11" t="s">
        <v>73</v>
      </c>
      <c r="AY181" s="193" t="s">
        <v>157</v>
      </c>
    </row>
    <row r="182" spans="2:65" s="11" customFormat="1">
      <c r="B182" s="183"/>
      <c r="C182" s="184"/>
      <c r="D182" s="179" t="s">
        <v>170</v>
      </c>
      <c r="E182" s="185" t="s">
        <v>116</v>
      </c>
      <c r="F182" s="186" t="s">
        <v>314</v>
      </c>
      <c r="G182" s="184"/>
      <c r="H182" s="187">
        <v>11.8</v>
      </c>
      <c r="I182" s="188"/>
      <c r="J182" s="184"/>
      <c r="K182" s="184"/>
      <c r="L182" s="189"/>
      <c r="M182" s="190"/>
      <c r="N182" s="191"/>
      <c r="O182" s="191"/>
      <c r="P182" s="191"/>
      <c r="Q182" s="191"/>
      <c r="R182" s="191"/>
      <c r="S182" s="191"/>
      <c r="T182" s="192"/>
      <c r="AT182" s="193" t="s">
        <v>170</v>
      </c>
      <c r="AU182" s="193" t="s">
        <v>82</v>
      </c>
      <c r="AV182" s="11" t="s">
        <v>82</v>
      </c>
      <c r="AW182" s="11" t="s">
        <v>34</v>
      </c>
      <c r="AX182" s="11" t="s">
        <v>73</v>
      </c>
      <c r="AY182" s="193" t="s">
        <v>157</v>
      </c>
    </row>
    <row r="183" spans="2:65" s="11" customFormat="1">
      <c r="B183" s="183"/>
      <c r="C183" s="184"/>
      <c r="D183" s="179" t="s">
        <v>170</v>
      </c>
      <c r="E183" s="185" t="s">
        <v>112</v>
      </c>
      <c r="F183" s="186" t="s">
        <v>113</v>
      </c>
      <c r="G183" s="184"/>
      <c r="H183" s="187">
        <v>9.1999999999999993</v>
      </c>
      <c r="I183" s="188"/>
      <c r="J183" s="184"/>
      <c r="K183" s="184"/>
      <c r="L183" s="189"/>
      <c r="M183" s="190"/>
      <c r="N183" s="191"/>
      <c r="O183" s="191"/>
      <c r="P183" s="191"/>
      <c r="Q183" s="191"/>
      <c r="R183" s="191"/>
      <c r="S183" s="191"/>
      <c r="T183" s="192"/>
      <c r="AT183" s="193" t="s">
        <v>170</v>
      </c>
      <c r="AU183" s="193" t="s">
        <v>82</v>
      </c>
      <c r="AV183" s="11" t="s">
        <v>82</v>
      </c>
      <c r="AW183" s="11" t="s">
        <v>34</v>
      </c>
      <c r="AX183" s="11" t="s">
        <v>73</v>
      </c>
      <c r="AY183" s="193" t="s">
        <v>157</v>
      </c>
    </row>
    <row r="184" spans="2:65" s="12" customFormat="1">
      <c r="B184" s="204"/>
      <c r="C184" s="205"/>
      <c r="D184" s="179" t="s">
        <v>170</v>
      </c>
      <c r="E184" s="206" t="s">
        <v>114</v>
      </c>
      <c r="F184" s="207" t="s">
        <v>315</v>
      </c>
      <c r="G184" s="205"/>
      <c r="H184" s="208">
        <v>599.20000000000005</v>
      </c>
      <c r="I184" s="209"/>
      <c r="J184" s="205"/>
      <c r="K184" s="205"/>
      <c r="L184" s="210"/>
      <c r="M184" s="211"/>
      <c r="N184" s="212"/>
      <c r="O184" s="212"/>
      <c r="P184" s="212"/>
      <c r="Q184" s="212"/>
      <c r="R184" s="212"/>
      <c r="S184" s="212"/>
      <c r="T184" s="213"/>
      <c r="AT184" s="214" t="s">
        <v>170</v>
      </c>
      <c r="AU184" s="214" t="s">
        <v>82</v>
      </c>
      <c r="AV184" s="12" t="s">
        <v>164</v>
      </c>
      <c r="AW184" s="12" t="s">
        <v>34</v>
      </c>
      <c r="AX184" s="12" t="s">
        <v>78</v>
      </c>
      <c r="AY184" s="214" t="s">
        <v>157</v>
      </c>
    </row>
    <row r="185" spans="2:65" s="1" customFormat="1" ht="16.5" customHeight="1">
      <c r="B185" s="31"/>
      <c r="C185" s="167" t="s">
        <v>316</v>
      </c>
      <c r="D185" s="167" t="s">
        <v>159</v>
      </c>
      <c r="E185" s="168" t="s">
        <v>317</v>
      </c>
      <c r="F185" s="169" t="s">
        <v>318</v>
      </c>
      <c r="G185" s="170" t="s">
        <v>162</v>
      </c>
      <c r="H185" s="171">
        <v>356.3</v>
      </c>
      <c r="I185" s="172"/>
      <c r="J185" s="173">
        <f>ROUND(I185*H185,2)</f>
        <v>0</v>
      </c>
      <c r="K185" s="169" t="s">
        <v>163</v>
      </c>
      <c r="L185" s="35"/>
      <c r="M185" s="174" t="s">
        <v>1</v>
      </c>
      <c r="N185" s="175" t="s">
        <v>44</v>
      </c>
      <c r="O185" s="57"/>
      <c r="P185" s="176">
        <f>O185*H185</f>
        <v>0</v>
      </c>
      <c r="Q185" s="176">
        <v>0</v>
      </c>
      <c r="R185" s="176">
        <f>Q185*H185</f>
        <v>0</v>
      </c>
      <c r="S185" s="176">
        <v>0</v>
      </c>
      <c r="T185" s="177">
        <f>S185*H185</f>
        <v>0</v>
      </c>
      <c r="AR185" s="14" t="s">
        <v>164</v>
      </c>
      <c r="AT185" s="14" t="s">
        <v>159</v>
      </c>
      <c r="AU185" s="14" t="s">
        <v>82</v>
      </c>
      <c r="AY185" s="14" t="s">
        <v>157</v>
      </c>
      <c r="BE185" s="178">
        <f>IF(N185="základní",J185,0)</f>
        <v>0</v>
      </c>
      <c r="BF185" s="178">
        <f>IF(N185="snížená",J185,0)</f>
        <v>0</v>
      </c>
      <c r="BG185" s="178">
        <f>IF(N185="zákl. přenesená",J185,0)</f>
        <v>0</v>
      </c>
      <c r="BH185" s="178">
        <f>IF(N185="sníž. přenesená",J185,0)</f>
        <v>0</v>
      </c>
      <c r="BI185" s="178">
        <f>IF(N185="nulová",J185,0)</f>
        <v>0</v>
      </c>
      <c r="BJ185" s="14" t="s">
        <v>78</v>
      </c>
      <c r="BK185" s="178">
        <f>ROUND(I185*H185,2)</f>
        <v>0</v>
      </c>
      <c r="BL185" s="14" t="s">
        <v>164</v>
      </c>
      <c r="BM185" s="14" t="s">
        <v>319</v>
      </c>
    </row>
    <row r="186" spans="2:65" s="1" customFormat="1">
      <c r="B186" s="31"/>
      <c r="C186" s="32"/>
      <c r="D186" s="179" t="s">
        <v>166</v>
      </c>
      <c r="E186" s="32"/>
      <c r="F186" s="180" t="s">
        <v>320</v>
      </c>
      <c r="G186" s="32"/>
      <c r="H186" s="32"/>
      <c r="I186" s="96"/>
      <c r="J186" s="32"/>
      <c r="K186" s="32"/>
      <c r="L186" s="35"/>
      <c r="M186" s="181"/>
      <c r="N186" s="57"/>
      <c r="O186" s="57"/>
      <c r="P186" s="57"/>
      <c r="Q186" s="57"/>
      <c r="R186" s="57"/>
      <c r="S186" s="57"/>
      <c r="T186" s="58"/>
      <c r="AT186" s="14" t="s">
        <v>166</v>
      </c>
      <c r="AU186" s="14" t="s">
        <v>82</v>
      </c>
    </row>
    <row r="187" spans="2:65" s="1" customFormat="1" ht="68.25">
      <c r="B187" s="31"/>
      <c r="C187" s="32"/>
      <c r="D187" s="179" t="s">
        <v>168</v>
      </c>
      <c r="E187" s="32"/>
      <c r="F187" s="182" t="s">
        <v>321</v>
      </c>
      <c r="G187" s="32"/>
      <c r="H187" s="32"/>
      <c r="I187" s="96"/>
      <c r="J187" s="32"/>
      <c r="K187" s="32"/>
      <c r="L187" s="35"/>
      <c r="M187" s="181"/>
      <c r="N187" s="57"/>
      <c r="O187" s="57"/>
      <c r="P187" s="57"/>
      <c r="Q187" s="57"/>
      <c r="R187" s="57"/>
      <c r="S187" s="57"/>
      <c r="T187" s="58"/>
      <c r="AT187" s="14" t="s">
        <v>168</v>
      </c>
      <c r="AU187" s="14" t="s">
        <v>82</v>
      </c>
    </row>
    <row r="188" spans="2:65" s="11" customFormat="1">
      <c r="B188" s="183"/>
      <c r="C188" s="184"/>
      <c r="D188" s="179" t="s">
        <v>170</v>
      </c>
      <c r="E188" s="185" t="s">
        <v>1</v>
      </c>
      <c r="F188" s="186" t="s">
        <v>104</v>
      </c>
      <c r="G188" s="184"/>
      <c r="H188" s="187">
        <v>356.3</v>
      </c>
      <c r="I188" s="188"/>
      <c r="J188" s="184"/>
      <c r="K188" s="184"/>
      <c r="L188" s="189"/>
      <c r="M188" s="190"/>
      <c r="N188" s="191"/>
      <c r="O188" s="191"/>
      <c r="P188" s="191"/>
      <c r="Q188" s="191"/>
      <c r="R188" s="191"/>
      <c r="S188" s="191"/>
      <c r="T188" s="192"/>
      <c r="AT188" s="193" t="s">
        <v>170</v>
      </c>
      <c r="AU188" s="193" t="s">
        <v>82</v>
      </c>
      <c r="AV188" s="11" t="s">
        <v>82</v>
      </c>
      <c r="AW188" s="11" t="s">
        <v>34</v>
      </c>
      <c r="AX188" s="11" t="s">
        <v>78</v>
      </c>
      <c r="AY188" s="193" t="s">
        <v>157</v>
      </c>
    </row>
    <row r="189" spans="2:65" s="10" customFormat="1" ht="22.9" customHeight="1">
      <c r="B189" s="151"/>
      <c r="C189" s="152"/>
      <c r="D189" s="153" t="s">
        <v>72</v>
      </c>
      <c r="E189" s="165" t="s">
        <v>187</v>
      </c>
      <c r="F189" s="165" t="s">
        <v>322</v>
      </c>
      <c r="G189" s="152"/>
      <c r="H189" s="152"/>
      <c r="I189" s="155"/>
      <c r="J189" s="166">
        <f>BK189</f>
        <v>0</v>
      </c>
      <c r="K189" s="152"/>
      <c r="L189" s="157"/>
      <c r="M189" s="158"/>
      <c r="N189" s="159"/>
      <c r="O189" s="159"/>
      <c r="P189" s="160">
        <f>SUM(P190:P245)</f>
        <v>0</v>
      </c>
      <c r="Q189" s="159"/>
      <c r="R189" s="160">
        <f>SUM(R190:R245)</f>
        <v>88.90470400000001</v>
      </c>
      <c r="S189" s="159"/>
      <c r="T189" s="161">
        <f>SUM(T190:T245)</f>
        <v>0</v>
      </c>
      <c r="AR189" s="162" t="s">
        <v>78</v>
      </c>
      <c r="AT189" s="163" t="s">
        <v>72</v>
      </c>
      <c r="AU189" s="163" t="s">
        <v>78</v>
      </c>
      <c r="AY189" s="162" t="s">
        <v>157</v>
      </c>
      <c r="BK189" s="164">
        <f>SUM(BK190:BK245)</f>
        <v>0</v>
      </c>
    </row>
    <row r="190" spans="2:65" s="1" customFormat="1" ht="16.5" customHeight="1">
      <c r="B190" s="31"/>
      <c r="C190" s="167" t="s">
        <v>323</v>
      </c>
      <c r="D190" s="167" t="s">
        <v>159</v>
      </c>
      <c r="E190" s="168" t="s">
        <v>324</v>
      </c>
      <c r="F190" s="169" t="s">
        <v>325</v>
      </c>
      <c r="G190" s="170" t="s">
        <v>162</v>
      </c>
      <c r="H190" s="171">
        <v>599.20000000000005</v>
      </c>
      <c r="I190" s="172"/>
      <c r="J190" s="173">
        <f>ROUND(I190*H190,2)</f>
        <v>0</v>
      </c>
      <c r="K190" s="169" t="s">
        <v>163</v>
      </c>
      <c r="L190" s="35"/>
      <c r="M190" s="174" t="s">
        <v>1</v>
      </c>
      <c r="N190" s="175" t="s">
        <v>44</v>
      </c>
      <c r="O190" s="57"/>
      <c r="P190" s="176">
        <f>O190*H190</f>
        <v>0</v>
      </c>
      <c r="Q190" s="176">
        <v>0</v>
      </c>
      <c r="R190" s="176">
        <f>Q190*H190</f>
        <v>0</v>
      </c>
      <c r="S190" s="176">
        <v>0</v>
      </c>
      <c r="T190" s="177">
        <f>S190*H190</f>
        <v>0</v>
      </c>
      <c r="AR190" s="14" t="s">
        <v>164</v>
      </c>
      <c r="AT190" s="14" t="s">
        <v>159</v>
      </c>
      <c r="AU190" s="14" t="s">
        <v>82</v>
      </c>
      <c r="AY190" s="14" t="s">
        <v>157</v>
      </c>
      <c r="BE190" s="178">
        <f>IF(N190="základní",J190,0)</f>
        <v>0</v>
      </c>
      <c r="BF190" s="178">
        <f>IF(N190="snížená",J190,0)</f>
        <v>0</v>
      </c>
      <c r="BG190" s="178">
        <f>IF(N190="zákl. přenesená",J190,0)</f>
        <v>0</v>
      </c>
      <c r="BH190" s="178">
        <f>IF(N190="sníž. přenesená",J190,0)</f>
        <v>0</v>
      </c>
      <c r="BI190" s="178">
        <f>IF(N190="nulová",J190,0)</f>
        <v>0</v>
      </c>
      <c r="BJ190" s="14" t="s">
        <v>78</v>
      </c>
      <c r="BK190" s="178">
        <f>ROUND(I190*H190,2)</f>
        <v>0</v>
      </c>
      <c r="BL190" s="14" t="s">
        <v>164</v>
      </c>
      <c r="BM190" s="14" t="s">
        <v>326</v>
      </c>
    </row>
    <row r="191" spans="2:65" s="1" customFormat="1" ht="19.5">
      <c r="B191" s="31"/>
      <c r="C191" s="32"/>
      <c r="D191" s="179" t="s">
        <v>166</v>
      </c>
      <c r="E191" s="32"/>
      <c r="F191" s="180" t="s">
        <v>327</v>
      </c>
      <c r="G191" s="32"/>
      <c r="H191" s="32"/>
      <c r="I191" s="96"/>
      <c r="J191" s="32"/>
      <c r="K191" s="32"/>
      <c r="L191" s="35"/>
      <c r="M191" s="181"/>
      <c r="N191" s="57"/>
      <c r="O191" s="57"/>
      <c r="P191" s="57"/>
      <c r="Q191" s="57"/>
      <c r="R191" s="57"/>
      <c r="S191" s="57"/>
      <c r="T191" s="58"/>
      <c r="AT191" s="14" t="s">
        <v>166</v>
      </c>
      <c r="AU191" s="14" t="s">
        <v>82</v>
      </c>
    </row>
    <row r="192" spans="2:65" s="1" customFormat="1" ht="126.75">
      <c r="B192" s="31"/>
      <c r="C192" s="32"/>
      <c r="D192" s="179" t="s">
        <v>168</v>
      </c>
      <c r="E192" s="32"/>
      <c r="F192" s="182" t="s">
        <v>328</v>
      </c>
      <c r="G192" s="32"/>
      <c r="H192" s="32"/>
      <c r="I192" s="96"/>
      <c r="J192" s="32"/>
      <c r="K192" s="32"/>
      <c r="L192" s="35"/>
      <c r="M192" s="181"/>
      <c r="N192" s="57"/>
      <c r="O192" s="57"/>
      <c r="P192" s="57"/>
      <c r="Q192" s="57"/>
      <c r="R192" s="57"/>
      <c r="S192" s="57"/>
      <c r="T192" s="58"/>
      <c r="AT192" s="14" t="s">
        <v>168</v>
      </c>
      <c r="AU192" s="14" t="s">
        <v>82</v>
      </c>
    </row>
    <row r="193" spans="2:65" s="11" customFormat="1">
      <c r="B193" s="183"/>
      <c r="C193" s="184"/>
      <c r="D193" s="179" t="s">
        <v>170</v>
      </c>
      <c r="E193" s="185" t="s">
        <v>1</v>
      </c>
      <c r="F193" s="186" t="s">
        <v>114</v>
      </c>
      <c r="G193" s="184"/>
      <c r="H193" s="187">
        <v>599.20000000000005</v>
      </c>
      <c r="I193" s="188"/>
      <c r="J193" s="184"/>
      <c r="K193" s="184"/>
      <c r="L193" s="189"/>
      <c r="M193" s="190"/>
      <c r="N193" s="191"/>
      <c r="O193" s="191"/>
      <c r="P193" s="191"/>
      <c r="Q193" s="191"/>
      <c r="R193" s="191"/>
      <c r="S193" s="191"/>
      <c r="T193" s="192"/>
      <c r="AT193" s="193" t="s">
        <v>170</v>
      </c>
      <c r="AU193" s="193" t="s">
        <v>82</v>
      </c>
      <c r="AV193" s="11" t="s">
        <v>82</v>
      </c>
      <c r="AW193" s="11" t="s">
        <v>34</v>
      </c>
      <c r="AX193" s="11" t="s">
        <v>78</v>
      </c>
      <c r="AY193" s="193" t="s">
        <v>157</v>
      </c>
    </row>
    <row r="194" spans="2:65" s="1" customFormat="1" ht="16.5" customHeight="1">
      <c r="B194" s="31"/>
      <c r="C194" s="194" t="s">
        <v>329</v>
      </c>
      <c r="D194" s="194" t="s">
        <v>209</v>
      </c>
      <c r="E194" s="195" t="s">
        <v>330</v>
      </c>
      <c r="F194" s="196" t="s">
        <v>331</v>
      </c>
      <c r="G194" s="197" t="s">
        <v>212</v>
      </c>
      <c r="H194" s="198">
        <v>6.3639999999999999</v>
      </c>
      <c r="I194" s="199"/>
      <c r="J194" s="200">
        <f>ROUND(I194*H194,2)</f>
        <v>0</v>
      </c>
      <c r="K194" s="196" t="s">
        <v>163</v>
      </c>
      <c r="L194" s="201"/>
      <c r="M194" s="202" t="s">
        <v>1</v>
      </c>
      <c r="N194" s="203" t="s">
        <v>44</v>
      </c>
      <c r="O194" s="57"/>
      <c r="P194" s="176">
        <f>O194*H194</f>
        <v>0</v>
      </c>
      <c r="Q194" s="176">
        <v>1</v>
      </c>
      <c r="R194" s="176">
        <f>Q194*H194</f>
        <v>6.3639999999999999</v>
      </c>
      <c r="S194" s="176">
        <v>0</v>
      </c>
      <c r="T194" s="177">
        <f>S194*H194</f>
        <v>0</v>
      </c>
      <c r="AR194" s="14" t="s">
        <v>208</v>
      </c>
      <c r="AT194" s="14" t="s">
        <v>209</v>
      </c>
      <c r="AU194" s="14" t="s">
        <v>82</v>
      </c>
      <c r="AY194" s="14" t="s">
        <v>157</v>
      </c>
      <c r="BE194" s="178">
        <f>IF(N194="základní",J194,0)</f>
        <v>0</v>
      </c>
      <c r="BF194" s="178">
        <f>IF(N194="snížená",J194,0)</f>
        <v>0</v>
      </c>
      <c r="BG194" s="178">
        <f>IF(N194="zákl. přenesená",J194,0)</f>
        <v>0</v>
      </c>
      <c r="BH194" s="178">
        <f>IF(N194="sníž. přenesená",J194,0)</f>
        <v>0</v>
      </c>
      <c r="BI194" s="178">
        <f>IF(N194="nulová",J194,0)</f>
        <v>0</v>
      </c>
      <c r="BJ194" s="14" t="s">
        <v>78</v>
      </c>
      <c r="BK194" s="178">
        <f>ROUND(I194*H194,2)</f>
        <v>0</v>
      </c>
      <c r="BL194" s="14" t="s">
        <v>164</v>
      </c>
      <c r="BM194" s="14" t="s">
        <v>332</v>
      </c>
    </row>
    <row r="195" spans="2:65" s="1" customFormat="1">
      <c r="B195" s="31"/>
      <c r="C195" s="32"/>
      <c r="D195" s="179" t="s">
        <v>166</v>
      </c>
      <c r="E195" s="32"/>
      <c r="F195" s="180" t="s">
        <v>331</v>
      </c>
      <c r="G195" s="32"/>
      <c r="H195" s="32"/>
      <c r="I195" s="96"/>
      <c r="J195" s="32"/>
      <c r="K195" s="32"/>
      <c r="L195" s="35"/>
      <c r="M195" s="181"/>
      <c r="N195" s="57"/>
      <c r="O195" s="57"/>
      <c r="P195" s="57"/>
      <c r="Q195" s="57"/>
      <c r="R195" s="57"/>
      <c r="S195" s="57"/>
      <c r="T195" s="58"/>
      <c r="AT195" s="14" t="s">
        <v>166</v>
      </c>
      <c r="AU195" s="14" t="s">
        <v>82</v>
      </c>
    </row>
    <row r="196" spans="2:65" s="11" customFormat="1">
      <c r="B196" s="183"/>
      <c r="C196" s="184"/>
      <c r="D196" s="179" t="s">
        <v>170</v>
      </c>
      <c r="E196" s="185" t="s">
        <v>1</v>
      </c>
      <c r="F196" s="186" t="s">
        <v>333</v>
      </c>
      <c r="G196" s="184"/>
      <c r="H196" s="187">
        <v>6.3639999999999999</v>
      </c>
      <c r="I196" s="188"/>
      <c r="J196" s="184"/>
      <c r="K196" s="184"/>
      <c r="L196" s="189"/>
      <c r="M196" s="190"/>
      <c r="N196" s="191"/>
      <c r="O196" s="191"/>
      <c r="P196" s="191"/>
      <c r="Q196" s="191"/>
      <c r="R196" s="191"/>
      <c r="S196" s="191"/>
      <c r="T196" s="192"/>
      <c r="AT196" s="193" t="s">
        <v>170</v>
      </c>
      <c r="AU196" s="193" t="s">
        <v>82</v>
      </c>
      <c r="AV196" s="11" t="s">
        <v>82</v>
      </c>
      <c r="AW196" s="11" t="s">
        <v>34</v>
      </c>
      <c r="AX196" s="11" t="s">
        <v>78</v>
      </c>
      <c r="AY196" s="193" t="s">
        <v>157</v>
      </c>
    </row>
    <row r="197" spans="2:65" s="1" customFormat="1" ht="16.5" customHeight="1">
      <c r="B197" s="31"/>
      <c r="C197" s="167" t="s">
        <v>334</v>
      </c>
      <c r="D197" s="167" t="s">
        <v>159</v>
      </c>
      <c r="E197" s="168" t="s">
        <v>335</v>
      </c>
      <c r="F197" s="169" t="s">
        <v>336</v>
      </c>
      <c r="G197" s="170" t="s">
        <v>162</v>
      </c>
      <c r="H197" s="171">
        <v>9.1999999999999993</v>
      </c>
      <c r="I197" s="172"/>
      <c r="J197" s="173">
        <f>ROUND(I197*H197,2)</f>
        <v>0</v>
      </c>
      <c r="K197" s="169" t="s">
        <v>163</v>
      </c>
      <c r="L197" s="35"/>
      <c r="M197" s="174" t="s">
        <v>1</v>
      </c>
      <c r="N197" s="175" t="s">
        <v>44</v>
      </c>
      <c r="O197" s="57"/>
      <c r="P197" s="176">
        <f>O197*H197</f>
        <v>0</v>
      </c>
      <c r="Q197" s="176">
        <v>0</v>
      </c>
      <c r="R197" s="176">
        <f>Q197*H197</f>
        <v>0</v>
      </c>
      <c r="S197" s="176">
        <v>0</v>
      </c>
      <c r="T197" s="177">
        <f>S197*H197</f>
        <v>0</v>
      </c>
      <c r="AR197" s="14" t="s">
        <v>164</v>
      </c>
      <c r="AT197" s="14" t="s">
        <v>159</v>
      </c>
      <c r="AU197" s="14" t="s">
        <v>82</v>
      </c>
      <c r="AY197" s="14" t="s">
        <v>157</v>
      </c>
      <c r="BE197" s="178">
        <f>IF(N197="základní",J197,0)</f>
        <v>0</v>
      </c>
      <c r="BF197" s="178">
        <f>IF(N197="snížená",J197,0)</f>
        <v>0</v>
      </c>
      <c r="BG197" s="178">
        <f>IF(N197="zákl. přenesená",J197,0)</f>
        <v>0</v>
      </c>
      <c r="BH197" s="178">
        <f>IF(N197="sníž. přenesená",J197,0)</f>
        <v>0</v>
      </c>
      <c r="BI197" s="178">
        <f>IF(N197="nulová",J197,0)</f>
        <v>0</v>
      </c>
      <c r="BJ197" s="14" t="s">
        <v>78</v>
      </c>
      <c r="BK197" s="178">
        <f>ROUND(I197*H197,2)</f>
        <v>0</v>
      </c>
      <c r="BL197" s="14" t="s">
        <v>164</v>
      </c>
      <c r="BM197" s="14" t="s">
        <v>337</v>
      </c>
    </row>
    <row r="198" spans="2:65" s="1" customFormat="1">
      <c r="B198" s="31"/>
      <c r="C198" s="32"/>
      <c r="D198" s="179" t="s">
        <v>166</v>
      </c>
      <c r="E198" s="32"/>
      <c r="F198" s="180" t="s">
        <v>338</v>
      </c>
      <c r="G198" s="32"/>
      <c r="H198" s="32"/>
      <c r="I198" s="96"/>
      <c r="J198" s="32"/>
      <c r="K198" s="32"/>
      <c r="L198" s="35"/>
      <c r="M198" s="181"/>
      <c r="N198" s="57"/>
      <c r="O198" s="57"/>
      <c r="P198" s="57"/>
      <c r="Q198" s="57"/>
      <c r="R198" s="57"/>
      <c r="S198" s="57"/>
      <c r="T198" s="58"/>
      <c r="AT198" s="14" t="s">
        <v>166</v>
      </c>
      <c r="AU198" s="14" t="s">
        <v>82</v>
      </c>
    </row>
    <row r="199" spans="2:65" s="1" customFormat="1" ht="39">
      <c r="B199" s="31"/>
      <c r="C199" s="32"/>
      <c r="D199" s="179" t="s">
        <v>168</v>
      </c>
      <c r="E199" s="32"/>
      <c r="F199" s="182" t="s">
        <v>339</v>
      </c>
      <c r="G199" s="32"/>
      <c r="H199" s="32"/>
      <c r="I199" s="96"/>
      <c r="J199" s="32"/>
      <c r="K199" s="32"/>
      <c r="L199" s="35"/>
      <c r="M199" s="181"/>
      <c r="N199" s="57"/>
      <c r="O199" s="57"/>
      <c r="P199" s="57"/>
      <c r="Q199" s="57"/>
      <c r="R199" s="57"/>
      <c r="S199" s="57"/>
      <c r="T199" s="58"/>
      <c r="AT199" s="14" t="s">
        <v>168</v>
      </c>
      <c r="AU199" s="14" t="s">
        <v>82</v>
      </c>
    </row>
    <row r="200" spans="2:65" s="11" customFormat="1">
      <c r="B200" s="183"/>
      <c r="C200" s="184"/>
      <c r="D200" s="179" t="s">
        <v>170</v>
      </c>
      <c r="E200" s="185" t="s">
        <v>1</v>
      </c>
      <c r="F200" s="186" t="s">
        <v>112</v>
      </c>
      <c r="G200" s="184"/>
      <c r="H200" s="187">
        <v>9.1999999999999993</v>
      </c>
      <c r="I200" s="188"/>
      <c r="J200" s="184"/>
      <c r="K200" s="184"/>
      <c r="L200" s="189"/>
      <c r="M200" s="190"/>
      <c r="N200" s="191"/>
      <c r="O200" s="191"/>
      <c r="P200" s="191"/>
      <c r="Q200" s="191"/>
      <c r="R200" s="191"/>
      <c r="S200" s="191"/>
      <c r="T200" s="192"/>
      <c r="AT200" s="193" t="s">
        <v>170</v>
      </c>
      <c r="AU200" s="193" t="s">
        <v>82</v>
      </c>
      <c r="AV200" s="11" t="s">
        <v>82</v>
      </c>
      <c r="AW200" s="11" t="s">
        <v>34</v>
      </c>
      <c r="AX200" s="11" t="s">
        <v>78</v>
      </c>
      <c r="AY200" s="193" t="s">
        <v>157</v>
      </c>
    </row>
    <row r="201" spans="2:65" s="1" customFormat="1" ht="16.5" customHeight="1">
      <c r="B201" s="31"/>
      <c r="C201" s="194" t="s">
        <v>340</v>
      </c>
      <c r="D201" s="194" t="s">
        <v>209</v>
      </c>
      <c r="E201" s="195" t="s">
        <v>341</v>
      </c>
      <c r="F201" s="196" t="s">
        <v>342</v>
      </c>
      <c r="G201" s="197" t="s">
        <v>212</v>
      </c>
      <c r="H201" s="198">
        <v>2.76</v>
      </c>
      <c r="I201" s="199"/>
      <c r="J201" s="200">
        <f>ROUND(I201*H201,2)</f>
        <v>0</v>
      </c>
      <c r="K201" s="196" t="s">
        <v>163</v>
      </c>
      <c r="L201" s="201"/>
      <c r="M201" s="202" t="s">
        <v>1</v>
      </c>
      <c r="N201" s="203" t="s">
        <v>44</v>
      </c>
      <c r="O201" s="57"/>
      <c r="P201" s="176">
        <f>O201*H201</f>
        <v>0</v>
      </c>
      <c r="Q201" s="176">
        <v>1</v>
      </c>
      <c r="R201" s="176">
        <f>Q201*H201</f>
        <v>2.76</v>
      </c>
      <c r="S201" s="176">
        <v>0</v>
      </c>
      <c r="T201" s="177">
        <f>S201*H201</f>
        <v>0</v>
      </c>
      <c r="AR201" s="14" t="s">
        <v>208</v>
      </c>
      <c r="AT201" s="14" t="s">
        <v>209</v>
      </c>
      <c r="AU201" s="14" t="s">
        <v>82</v>
      </c>
      <c r="AY201" s="14" t="s">
        <v>157</v>
      </c>
      <c r="BE201" s="178">
        <f>IF(N201="základní",J201,0)</f>
        <v>0</v>
      </c>
      <c r="BF201" s="178">
        <f>IF(N201="snížená",J201,0)</f>
        <v>0</v>
      </c>
      <c r="BG201" s="178">
        <f>IF(N201="zákl. přenesená",J201,0)</f>
        <v>0</v>
      </c>
      <c r="BH201" s="178">
        <f>IF(N201="sníž. přenesená",J201,0)</f>
        <v>0</v>
      </c>
      <c r="BI201" s="178">
        <f>IF(N201="nulová",J201,0)</f>
        <v>0</v>
      </c>
      <c r="BJ201" s="14" t="s">
        <v>78</v>
      </c>
      <c r="BK201" s="178">
        <f>ROUND(I201*H201,2)</f>
        <v>0</v>
      </c>
      <c r="BL201" s="14" t="s">
        <v>164</v>
      </c>
      <c r="BM201" s="14" t="s">
        <v>343</v>
      </c>
    </row>
    <row r="202" spans="2:65" s="1" customFormat="1">
      <c r="B202" s="31"/>
      <c r="C202" s="32"/>
      <c r="D202" s="179" t="s">
        <v>166</v>
      </c>
      <c r="E202" s="32"/>
      <c r="F202" s="180" t="s">
        <v>342</v>
      </c>
      <c r="G202" s="32"/>
      <c r="H202" s="32"/>
      <c r="I202" s="96"/>
      <c r="J202" s="32"/>
      <c r="K202" s="32"/>
      <c r="L202" s="35"/>
      <c r="M202" s="181"/>
      <c r="N202" s="57"/>
      <c r="O202" s="57"/>
      <c r="P202" s="57"/>
      <c r="Q202" s="57"/>
      <c r="R202" s="57"/>
      <c r="S202" s="57"/>
      <c r="T202" s="58"/>
      <c r="AT202" s="14" t="s">
        <v>166</v>
      </c>
      <c r="AU202" s="14" t="s">
        <v>82</v>
      </c>
    </row>
    <row r="203" spans="2:65" s="11" customFormat="1">
      <c r="B203" s="183"/>
      <c r="C203" s="184"/>
      <c r="D203" s="179" t="s">
        <v>170</v>
      </c>
      <c r="E203" s="185" t="s">
        <v>1</v>
      </c>
      <c r="F203" s="186" t="s">
        <v>344</v>
      </c>
      <c r="G203" s="184"/>
      <c r="H203" s="187">
        <v>2.76</v>
      </c>
      <c r="I203" s="188"/>
      <c r="J203" s="184"/>
      <c r="K203" s="184"/>
      <c r="L203" s="189"/>
      <c r="M203" s="190"/>
      <c r="N203" s="191"/>
      <c r="O203" s="191"/>
      <c r="P203" s="191"/>
      <c r="Q203" s="191"/>
      <c r="R203" s="191"/>
      <c r="S203" s="191"/>
      <c r="T203" s="192"/>
      <c r="AT203" s="193" t="s">
        <v>170</v>
      </c>
      <c r="AU203" s="193" t="s">
        <v>82</v>
      </c>
      <c r="AV203" s="11" t="s">
        <v>82</v>
      </c>
      <c r="AW203" s="11" t="s">
        <v>34</v>
      </c>
      <c r="AX203" s="11" t="s">
        <v>78</v>
      </c>
      <c r="AY203" s="193" t="s">
        <v>157</v>
      </c>
    </row>
    <row r="204" spans="2:65" s="1" customFormat="1" ht="16.5" customHeight="1">
      <c r="B204" s="31"/>
      <c r="C204" s="167" t="s">
        <v>345</v>
      </c>
      <c r="D204" s="167" t="s">
        <v>159</v>
      </c>
      <c r="E204" s="168" t="s">
        <v>346</v>
      </c>
      <c r="F204" s="169" t="s">
        <v>347</v>
      </c>
      <c r="G204" s="170" t="s">
        <v>162</v>
      </c>
      <c r="H204" s="171">
        <v>576.45000000000005</v>
      </c>
      <c r="I204" s="172"/>
      <c r="J204" s="173">
        <f>ROUND(I204*H204,2)</f>
        <v>0</v>
      </c>
      <c r="K204" s="169" t="s">
        <v>163</v>
      </c>
      <c r="L204" s="35"/>
      <c r="M204" s="174" t="s">
        <v>1</v>
      </c>
      <c r="N204" s="175" t="s">
        <v>44</v>
      </c>
      <c r="O204" s="57"/>
      <c r="P204" s="176">
        <f>O204*H204</f>
        <v>0</v>
      </c>
      <c r="Q204" s="176">
        <v>0</v>
      </c>
      <c r="R204" s="176">
        <f>Q204*H204</f>
        <v>0</v>
      </c>
      <c r="S204" s="176">
        <v>0</v>
      </c>
      <c r="T204" s="177">
        <f>S204*H204</f>
        <v>0</v>
      </c>
      <c r="AR204" s="14" t="s">
        <v>164</v>
      </c>
      <c r="AT204" s="14" t="s">
        <v>159</v>
      </c>
      <c r="AU204" s="14" t="s">
        <v>82</v>
      </c>
      <c r="AY204" s="14" t="s">
        <v>157</v>
      </c>
      <c r="BE204" s="178">
        <f>IF(N204="základní",J204,0)</f>
        <v>0</v>
      </c>
      <c r="BF204" s="178">
        <f>IF(N204="snížená",J204,0)</f>
        <v>0</v>
      </c>
      <c r="BG204" s="178">
        <f>IF(N204="zákl. přenesená",J204,0)</f>
        <v>0</v>
      </c>
      <c r="BH204" s="178">
        <f>IF(N204="sníž. přenesená",J204,0)</f>
        <v>0</v>
      </c>
      <c r="BI204" s="178">
        <f>IF(N204="nulová",J204,0)</f>
        <v>0</v>
      </c>
      <c r="BJ204" s="14" t="s">
        <v>78</v>
      </c>
      <c r="BK204" s="178">
        <f>ROUND(I204*H204,2)</f>
        <v>0</v>
      </c>
      <c r="BL204" s="14" t="s">
        <v>164</v>
      </c>
      <c r="BM204" s="14" t="s">
        <v>348</v>
      </c>
    </row>
    <row r="205" spans="2:65" s="1" customFormat="1">
      <c r="B205" s="31"/>
      <c r="C205" s="32"/>
      <c r="D205" s="179" t="s">
        <v>166</v>
      </c>
      <c r="E205" s="32"/>
      <c r="F205" s="180" t="s">
        <v>349</v>
      </c>
      <c r="G205" s="32"/>
      <c r="H205" s="32"/>
      <c r="I205" s="96"/>
      <c r="J205" s="32"/>
      <c r="K205" s="32"/>
      <c r="L205" s="35"/>
      <c r="M205" s="181"/>
      <c r="N205" s="57"/>
      <c r="O205" s="57"/>
      <c r="P205" s="57"/>
      <c r="Q205" s="57"/>
      <c r="R205" s="57"/>
      <c r="S205" s="57"/>
      <c r="T205" s="58"/>
      <c r="AT205" s="14" t="s">
        <v>166</v>
      </c>
      <c r="AU205" s="14" t="s">
        <v>82</v>
      </c>
    </row>
    <row r="206" spans="2:65" s="11" customFormat="1">
      <c r="B206" s="183"/>
      <c r="C206" s="184"/>
      <c r="D206" s="179" t="s">
        <v>170</v>
      </c>
      <c r="E206" s="185" t="s">
        <v>1</v>
      </c>
      <c r="F206" s="186" t="s">
        <v>350</v>
      </c>
      <c r="G206" s="184"/>
      <c r="H206" s="187">
        <v>208.05</v>
      </c>
      <c r="I206" s="188"/>
      <c r="J206" s="184"/>
      <c r="K206" s="184"/>
      <c r="L206" s="189"/>
      <c r="M206" s="190"/>
      <c r="N206" s="191"/>
      <c r="O206" s="191"/>
      <c r="P206" s="191"/>
      <c r="Q206" s="191"/>
      <c r="R206" s="191"/>
      <c r="S206" s="191"/>
      <c r="T206" s="192"/>
      <c r="AT206" s="193" t="s">
        <v>170</v>
      </c>
      <c r="AU206" s="193" t="s">
        <v>82</v>
      </c>
      <c r="AV206" s="11" t="s">
        <v>82</v>
      </c>
      <c r="AW206" s="11" t="s">
        <v>34</v>
      </c>
      <c r="AX206" s="11" t="s">
        <v>73</v>
      </c>
      <c r="AY206" s="193" t="s">
        <v>157</v>
      </c>
    </row>
    <row r="207" spans="2:65" s="11" customFormat="1">
      <c r="B207" s="183"/>
      <c r="C207" s="184"/>
      <c r="D207" s="179" t="s">
        <v>170</v>
      </c>
      <c r="E207" s="185" t="s">
        <v>1</v>
      </c>
      <c r="F207" s="186" t="s">
        <v>351</v>
      </c>
      <c r="G207" s="184"/>
      <c r="H207" s="187">
        <v>368.4</v>
      </c>
      <c r="I207" s="188"/>
      <c r="J207" s="184"/>
      <c r="K207" s="184"/>
      <c r="L207" s="189"/>
      <c r="M207" s="190"/>
      <c r="N207" s="191"/>
      <c r="O207" s="191"/>
      <c r="P207" s="191"/>
      <c r="Q207" s="191"/>
      <c r="R207" s="191"/>
      <c r="S207" s="191"/>
      <c r="T207" s="192"/>
      <c r="AT207" s="193" t="s">
        <v>170</v>
      </c>
      <c r="AU207" s="193" t="s">
        <v>82</v>
      </c>
      <c r="AV207" s="11" t="s">
        <v>82</v>
      </c>
      <c r="AW207" s="11" t="s">
        <v>34</v>
      </c>
      <c r="AX207" s="11" t="s">
        <v>73</v>
      </c>
      <c r="AY207" s="193" t="s">
        <v>157</v>
      </c>
    </row>
    <row r="208" spans="2:65" s="12" customFormat="1">
      <c r="B208" s="204"/>
      <c r="C208" s="205"/>
      <c r="D208" s="179" t="s">
        <v>170</v>
      </c>
      <c r="E208" s="206" t="s">
        <v>118</v>
      </c>
      <c r="F208" s="207" t="s">
        <v>315</v>
      </c>
      <c r="G208" s="205"/>
      <c r="H208" s="208">
        <v>576.45000000000005</v>
      </c>
      <c r="I208" s="209"/>
      <c r="J208" s="205"/>
      <c r="K208" s="205"/>
      <c r="L208" s="210"/>
      <c r="M208" s="211"/>
      <c r="N208" s="212"/>
      <c r="O208" s="212"/>
      <c r="P208" s="212"/>
      <c r="Q208" s="212"/>
      <c r="R208" s="212"/>
      <c r="S208" s="212"/>
      <c r="T208" s="213"/>
      <c r="AT208" s="214" t="s">
        <v>170</v>
      </c>
      <c r="AU208" s="214" t="s">
        <v>82</v>
      </c>
      <c r="AV208" s="12" t="s">
        <v>164</v>
      </c>
      <c r="AW208" s="12" t="s">
        <v>34</v>
      </c>
      <c r="AX208" s="12" t="s">
        <v>78</v>
      </c>
      <c r="AY208" s="214" t="s">
        <v>157</v>
      </c>
    </row>
    <row r="209" spans="2:65" s="1" customFormat="1" ht="16.5" customHeight="1">
      <c r="B209" s="31"/>
      <c r="C209" s="167" t="s">
        <v>352</v>
      </c>
      <c r="D209" s="167" t="s">
        <v>159</v>
      </c>
      <c r="E209" s="168" t="s">
        <v>353</v>
      </c>
      <c r="F209" s="169" t="s">
        <v>354</v>
      </c>
      <c r="G209" s="170" t="s">
        <v>162</v>
      </c>
      <c r="H209" s="171">
        <v>370.15</v>
      </c>
      <c r="I209" s="172"/>
      <c r="J209" s="173">
        <f>ROUND(I209*H209,2)</f>
        <v>0</v>
      </c>
      <c r="K209" s="169" t="s">
        <v>163</v>
      </c>
      <c r="L209" s="35"/>
      <c r="M209" s="174" t="s">
        <v>1</v>
      </c>
      <c r="N209" s="175" t="s">
        <v>44</v>
      </c>
      <c r="O209" s="57"/>
      <c r="P209" s="176">
        <f>O209*H209</f>
        <v>0</v>
      </c>
      <c r="Q209" s="176">
        <v>0</v>
      </c>
      <c r="R209" s="176">
        <f>Q209*H209</f>
        <v>0</v>
      </c>
      <c r="S209" s="176">
        <v>0</v>
      </c>
      <c r="T209" s="177">
        <f>S209*H209</f>
        <v>0</v>
      </c>
      <c r="AR209" s="14" t="s">
        <v>164</v>
      </c>
      <c r="AT209" s="14" t="s">
        <v>159</v>
      </c>
      <c r="AU209" s="14" t="s">
        <v>82</v>
      </c>
      <c r="AY209" s="14" t="s">
        <v>157</v>
      </c>
      <c r="BE209" s="178">
        <f>IF(N209="základní",J209,0)</f>
        <v>0</v>
      </c>
      <c r="BF209" s="178">
        <f>IF(N209="snížená",J209,0)</f>
        <v>0</v>
      </c>
      <c r="BG209" s="178">
        <f>IF(N209="zákl. přenesená",J209,0)</f>
        <v>0</v>
      </c>
      <c r="BH209" s="178">
        <f>IF(N209="sníž. přenesená",J209,0)</f>
        <v>0</v>
      </c>
      <c r="BI209" s="178">
        <f>IF(N209="nulová",J209,0)</f>
        <v>0</v>
      </c>
      <c r="BJ209" s="14" t="s">
        <v>78</v>
      </c>
      <c r="BK209" s="178">
        <f>ROUND(I209*H209,2)</f>
        <v>0</v>
      </c>
      <c r="BL209" s="14" t="s">
        <v>164</v>
      </c>
      <c r="BM209" s="14" t="s">
        <v>355</v>
      </c>
    </row>
    <row r="210" spans="2:65" s="1" customFormat="1">
      <c r="B210" s="31"/>
      <c r="C210" s="32"/>
      <c r="D210" s="179" t="s">
        <v>166</v>
      </c>
      <c r="E210" s="32"/>
      <c r="F210" s="180" t="s">
        <v>356</v>
      </c>
      <c r="G210" s="32"/>
      <c r="H210" s="32"/>
      <c r="I210" s="96"/>
      <c r="J210" s="32"/>
      <c r="K210" s="32"/>
      <c r="L210" s="35"/>
      <c r="M210" s="181"/>
      <c r="N210" s="57"/>
      <c r="O210" s="57"/>
      <c r="P210" s="57"/>
      <c r="Q210" s="57"/>
      <c r="R210" s="57"/>
      <c r="S210" s="57"/>
      <c r="T210" s="58"/>
      <c r="AT210" s="14" t="s">
        <v>166</v>
      </c>
      <c r="AU210" s="14" t="s">
        <v>82</v>
      </c>
    </row>
    <row r="211" spans="2:65" s="11" customFormat="1">
      <c r="B211" s="183"/>
      <c r="C211" s="184"/>
      <c r="D211" s="179" t="s">
        <v>170</v>
      </c>
      <c r="E211" s="185" t="s">
        <v>1</v>
      </c>
      <c r="F211" s="186" t="s">
        <v>357</v>
      </c>
      <c r="G211" s="184"/>
      <c r="H211" s="187">
        <v>1.75</v>
      </c>
      <c r="I211" s="188"/>
      <c r="J211" s="184"/>
      <c r="K211" s="184"/>
      <c r="L211" s="189"/>
      <c r="M211" s="190"/>
      <c r="N211" s="191"/>
      <c r="O211" s="191"/>
      <c r="P211" s="191"/>
      <c r="Q211" s="191"/>
      <c r="R211" s="191"/>
      <c r="S211" s="191"/>
      <c r="T211" s="192"/>
      <c r="AT211" s="193" t="s">
        <v>170</v>
      </c>
      <c r="AU211" s="193" t="s">
        <v>82</v>
      </c>
      <c r="AV211" s="11" t="s">
        <v>82</v>
      </c>
      <c r="AW211" s="11" t="s">
        <v>34</v>
      </c>
      <c r="AX211" s="11" t="s">
        <v>73</v>
      </c>
      <c r="AY211" s="193" t="s">
        <v>157</v>
      </c>
    </row>
    <row r="212" spans="2:65" s="11" customFormat="1">
      <c r="B212" s="183"/>
      <c r="C212" s="184"/>
      <c r="D212" s="179" t="s">
        <v>170</v>
      </c>
      <c r="E212" s="185" t="s">
        <v>1</v>
      </c>
      <c r="F212" s="186" t="s">
        <v>351</v>
      </c>
      <c r="G212" s="184"/>
      <c r="H212" s="187">
        <v>368.4</v>
      </c>
      <c r="I212" s="188"/>
      <c r="J212" s="184"/>
      <c r="K212" s="184"/>
      <c r="L212" s="189"/>
      <c r="M212" s="190"/>
      <c r="N212" s="191"/>
      <c r="O212" s="191"/>
      <c r="P212" s="191"/>
      <c r="Q212" s="191"/>
      <c r="R212" s="191"/>
      <c r="S212" s="191"/>
      <c r="T212" s="192"/>
      <c r="AT212" s="193" t="s">
        <v>170</v>
      </c>
      <c r="AU212" s="193" t="s">
        <v>82</v>
      </c>
      <c r="AV212" s="11" t="s">
        <v>82</v>
      </c>
      <c r="AW212" s="11" t="s">
        <v>34</v>
      </c>
      <c r="AX212" s="11" t="s">
        <v>73</v>
      </c>
      <c r="AY212" s="193" t="s">
        <v>157</v>
      </c>
    </row>
    <row r="213" spans="2:65" s="12" customFormat="1">
      <c r="B213" s="204"/>
      <c r="C213" s="205"/>
      <c r="D213" s="179" t="s">
        <v>170</v>
      </c>
      <c r="E213" s="206" t="s">
        <v>120</v>
      </c>
      <c r="F213" s="207" t="s">
        <v>315</v>
      </c>
      <c r="G213" s="205"/>
      <c r="H213" s="208">
        <v>370.15</v>
      </c>
      <c r="I213" s="209"/>
      <c r="J213" s="205"/>
      <c r="K213" s="205"/>
      <c r="L213" s="210"/>
      <c r="M213" s="211"/>
      <c r="N213" s="212"/>
      <c r="O213" s="212"/>
      <c r="P213" s="212"/>
      <c r="Q213" s="212"/>
      <c r="R213" s="212"/>
      <c r="S213" s="212"/>
      <c r="T213" s="213"/>
      <c r="AT213" s="214" t="s">
        <v>170</v>
      </c>
      <c r="AU213" s="214" t="s">
        <v>82</v>
      </c>
      <c r="AV213" s="12" t="s">
        <v>164</v>
      </c>
      <c r="AW213" s="12" t="s">
        <v>34</v>
      </c>
      <c r="AX213" s="12" t="s">
        <v>78</v>
      </c>
      <c r="AY213" s="214" t="s">
        <v>157</v>
      </c>
    </row>
    <row r="214" spans="2:65" s="1" customFormat="1" ht="16.5" customHeight="1">
      <c r="B214" s="31"/>
      <c r="C214" s="167" t="s">
        <v>358</v>
      </c>
      <c r="D214" s="167" t="s">
        <v>159</v>
      </c>
      <c r="E214" s="168" t="s">
        <v>359</v>
      </c>
      <c r="F214" s="169" t="s">
        <v>360</v>
      </c>
      <c r="G214" s="170" t="s">
        <v>162</v>
      </c>
      <c r="H214" s="171">
        <v>11.8</v>
      </c>
      <c r="I214" s="172"/>
      <c r="J214" s="173">
        <f>ROUND(I214*H214,2)</f>
        <v>0</v>
      </c>
      <c r="K214" s="169" t="s">
        <v>163</v>
      </c>
      <c r="L214" s="35"/>
      <c r="M214" s="174" t="s">
        <v>1</v>
      </c>
      <c r="N214" s="175" t="s">
        <v>44</v>
      </c>
      <c r="O214" s="57"/>
      <c r="P214" s="176">
        <f>O214*H214</f>
        <v>0</v>
      </c>
      <c r="Q214" s="176">
        <v>0</v>
      </c>
      <c r="R214" s="176">
        <f>Q214*H214</f>
        <v>0</v>
      </c>
      <c r="S214" s="176">
        <v>0</v>
      </c>
      <c r="T214" s="177">
        <f>S214*H214</f>
        <v>0</v>
      </c>
      <c r="AR214" s="14" t="s">
        <v>164</v>
      </c>
      <c r="AT214" s="14" t="s">
        <v>159</v>
      </c>
      <c r="AU214" s="14" t="s">
        <v>82</v>
      </c>
      <c r="AY214" s="14" t="s">
        <v>157</v>
      </c>
      <c r="BE214" s="178">
        <f>IF(N214="základní",J214,0)</f>
        <v>0</v>
      </c>
      <c r="BF214" s="178">
        <f>IF(N214="snížená",J214,0)</f>
        <v>0</v>
      </c>
      <c r="BG214" s="178">
        <f>IF(N214="zákl. přenesená",J214,0)</f>
        <v>0</v>
      </c>
      <c r="BH214" s="178">
        <f>IF(N214="sníž. přenesená",J214,0)</f>
        <v>0</v>
      </c>
      <c r="BI214" s="178">
        <f>IF(N214="nulová",J214,0)</f>
        <v>0</v>
      </c>
      <c r="BJ214" s="14" t="s">
        <v>78</v>
      </c>
      <c r="BK214" s="178">
        <f>ROUND(I214*H214,2)</f>
        <v>0</v>
      </c>
      <c r="BL214" s="14" t="s">
        <v>164</v>
      </c>
      <c r="BM214" s="14" t="s">
        <v>361</v>
      </c>
    </row>
    <row r="215" spans="2:65" s="1" customFormat="1">
      <c r="B215" s="31"/>
      <c r="C215" s="32"/>
      <c r="D215" s="179" t="s">
        <v>166</v>
      </c>
      <c r="E215" s="32"/>
      <c r="F215" s="180" t="s">
        <v>362</v>
      </c>
      <c r="G215" s="32"/>
      <c r="H215" s="32"/>
      <c r="I215" s="96"/>
      <c r="J215" s="32"/>
      <c r="K215" s="32"/>
      <c r="L215" s="35"/>
      <c r="M215" s="181"/>
      <c r="N215" s="57"/>
      <c r="O215" s="57"/>
      <c r="P215" s="57"/>
      <c r="Q215" s="57"/>
      <c r="R215" s="57"/>
      <c r="S215" s="57"/>
      <c r="T215" s="58"/>
      <c r="AT215" s="14" t="s">
        <v>166</v>
      </c>
      <c r="AU215" s="14" t="s">
        <v>82</v>
      </c>
    </row>
    <row r="216" spans="2:65" s="11" customFormat="1">
      <c r="B216" s="183"/>
      <c r="C216" s="184"/>
      <c r="D216" s="179" t="s">
        <v>170</v>
      </c>
      <c r="E216" s="185" t="s">
        <v>1</v>
      </c>
      <c r="F216" s="186" t="s">
        <v>116</v>
      </c>
      <c r="G216" s="184"/>
      <c r="H216" s="187">
        <v>11.8</v>
      </c>
      <c r="I216" s="188"/>
      <c r="J216" s="184"/>
      <c r="K216" s="184"/>
      <c r="L216" s="189"/>
      <c r="M216" s="190"/>
      <c r="N216" s="191"/>
      <c r="O216" s="191"/>
      <c r="P216" s="191"/>
      <c r="Q216" s="191"/>
      <c r="R216" s="191"/>
      <c r="S216" s="191"/>
      <c r="T216" s="192"/>
      <c r="AT216" s="193" t="s">
        <v>170</v>
      </c>
      <c r="AU216" s="193" t="s">
        <v>82</v>
      </c>
      <c r="AV216" s="11" t="s">
        <v>82</v>
      </c>
      <c r="AW216" s="11" t="s">
        <v>34</v>
      </c>
      <c r="AX216" s="11" t="s">
        <v>78</v>
      </c>
      <c r="AY216" s="193" t="s">
        <v>157</v>
      </c>
    </row>
    <row r="217" spans="2:65" s="1" customFormat="1" ht="16.5" customHeight="1">
      <c r="B217" s="31"/>
      <c r="C217" s="167" t="s">
        <v>363</v>
      </c>
      <c r="D217" s="167" t="s">
        <v>159</v>
      </c>
      <c r="E217" s="168" t="s">
        <v>364</v>
      </c>
      <c r="F217" s="169" t="s">
        <v>365</v>
      </c>
      <c r="G217" s="170" t="s">
        <v>162</v>
      </c>
      <c r="H217" s="171">
        <v>11.8</v>
      </c>
      <c r="I217" s="172"/>
      <c r="J217" s="173">
        <f>ROUND(I217*H217,2)</f>
        <v>0</v>
      </c>
      <c r="K217" s="169" t="s">
        <v>163</v>
      </c>
      <c r="L217" s="35"/>
      <c r="M217" s="174" t="s">
        <v>1</v>
      </c>
      <c r="N217" s="175" t="s">
        <v>44</v>
      </c>
      <c r="O217" s="57"/>
      <c r="P217" s="176">
        <f>O217*H217</f>
        <v>0</v>
      </c>
      <c r="Q217" s="176">
        <v>0</v>
      </c>
      <c r="R217" s="176">
        <f>Q217*H217</f>
        <v>0</v>
      </c>
      <c r="S217" s="176">
        <v>0</v>
      </c>
      <c r="T217" s="177">
        <f>S217*H217</f>
        <v>0</v>
      </c>
      <c r="AR217" s="14" t="s">
        <v>164</v>
      </c>
      <c r="AT217" s="14" t="s">
        <v>159</v>
      </c>
      <c r="AU217" s="14" t="s">
        <v>82</v>
      </c>
      <c r="AY217" s="14" t="s">
        <v>157</v>
      </c>
      <c r="BE217" s="178">
        <f>IF(N217="základní",J217,0)</f>
        <v>0</v>
      </c>
      <c r="BF217" s="178">
        <f>IF(N217="snížená",J217,0)</f>
        <v>0</v>
      </c>
      <c r="BG217" s="178">
        <f>IF(N217="zákl. přenesená",J217,0)</f>
        <v>0</v>
      </c>
      <c r="BH217" s="178">
        <f>IF(N217="sníž. přenesená",J217,0)</f>
        <v>0</v>
      </c>
      <c r="BI217" s="178">
        <f>IF(N217="nulová",J217,0)</f>
        <v>0</v>
      </c>
      <c r="BJ217" s="14" t="s">
        <v>78</v>
      </c>
      <c r="BK217" s="178">
        <f>ROUND(I217*H217,2)</f>
        <v>0</v>
      </c>
      <c r="BL217" s="14" t="s">
        <v>164</v>
      </c>
      <c r="BM217" s="14" t="s">
        <v>366</v>
      </c>
    </row>
    <row r="218" spans="2:65" s="1" customFormat="1" ht="19.5">
      <c r="B218" s="31"/>
      <c r="C218" s="32"/>
      <c r="D218" s="179" t="s">
        <v>166</v>
      </c>
      <c r="E218" s="32"/>
      <c r="F218" s="180" t="s">
        <v>367</v>
      </c>
      <c r="G218" s="32"/>
      <c r="H218" s="32"/>
      <c r="I218" s="96"/>
      <c r="J218" s="32"/>
      <c r="K218" s="32"/>
      <c r="L218" s="35"/>
      <c r="M218" s="181"/>
      <c r="N218" s="57"/>
      <c r="O218" s="57"/>
      <c r="P218" s="57"/>
      <c r="Q218" s="57"/>
      <c r="R218" s="57"/>
      <c r="S218" s="57"/>
      <c r="T218" s="58"/>
      <c r="AT218" s="14" t="s">
        <v>166</v>
      </c>
      <c r="AU218" s="14" t="s">
        <v>82</v>
      </c>
    </row>
    <row r="219" spans="2:65" s="1" customFormat="1" ht="19.5">
      <c r="B219" s="31"/>
      <c r="C219" s="32"/>
      <c r="D219" s="179" t="s">
        <v>168</v>
      </c>
      <c r="E219" s="32"/>
      <c r="F219" s="182" t="s">
        <v>368</v>
      </c>
      <c r="G219" s="32"/>
      <c r="H219" s="32"/>
      <c r="I219" s="96"/>
      <c r="J219" s="32"/>
      <c r="K219" s="32"/>
      <c r="L219" s="35"/>
      <c r="M219" s="181"/>
      <c r="N219" s="57"/>
      <c r="O219" s="57"/>
      <c r="P219" s="57"/>
      <c r="Q219" s="57"/>
      <c r="R219" s="57"/>
      <c r="S219" s="57"/>
      <c r="T219" s="58"/>
      <c r="AT219" s="14" t="s">
        <v>168</v>
      </c>
      <c r="AU219" s="14" t="s">
        <v>82</v>
      </c>
    </row>
    <row r="220" spans="2:65" s="11" customFormat="1">
      <c r="B220" s="183"/>
      <c r="C220" s="184"/>
      <c r="D220" s="179" t="s">
        <v>170</v>
      </c>
      <c r="E220" s="185" t="s">
        <v>1</v>
      </c>
      <c r="F220" s="186" t="s">
        <v>116</v>
      </c>
      <c r="G220" s="184"/>
      <c r="H220" s="187">
        <v>11.8</v>
      </c>
      <c r="I220" s="188"/>
      <c r="J220" s="184"/>
      <c r="K220" s="184"/>
      <c r="L220" s="189"/>
      <c r="M220" s="190"/>
      <c r="N220" s="191"/>
      <c r="O220" s="191"/>
      <c r="P220" s="191"/>
      <c r="Q220" s="191"/>
      <c r="R220" s="191"/>
      <c r="S220" s="191"/>
      <c r="T220" s="192"/>
      <c r="AT220" s="193" t="s">
        <v>170</v>
      </c>
      <c r="AU220" s="193" t="s">
        <v>82</v>
      </c>
      <c r="AV220" s="11" t="s">
        <v>82</v>
      </c>
      <c r="AW220" s="11" t="s">
        <v>34</v>
      </c>
      <c r="AX220" s="11" t="s">
        <v>78</v>
      </c>
      <c r="AY220" s="193" t="s">
        <v>157</v>
      </c>
    </row>
    <row r="221" spans="2:65" s="1" customFormat="1" ht="16.5" customHeight="1">
      <c r="B221" s="31"/>
      <c r="C221" s="167" t="s">
        <v>369</v>
      </c>
      <c r="D221" s="167" t="s">
        <v>159</v>
      </c>
      <c r="E221" s="168" t="s">
        <v>370</v>
      </c>
      <c r="F221" s="169" t="s">
        <v>371</v>
      </c>
      <c r="G221" s="170" t="s">
        <v>162</v>
      </c>
      <c r="H221" s="171">
        <v>11.8</v>
      </c>
      <c r="I221" s="172"/>
      <c r="J221" s="173">
        <f>ROUND(I221*H221,2)</f>
        <v>0</v>
      </c>
      <c r="K221" s="169" t="s">
        <v>163</v>
      </c>
      <c r="L221" s="35"/>
      <c r="M221" s="174" t="s">
        <v>1</v>
      </c>
      <c r="N221" s="175" t="s">
        <v>44</v>
      </c>
      <c r="O221" s="57"/>
      <c r="P221" s="176">
        <f>O221*H221</f>
        <v>0</v>
      </c>
      <c r="Q221" s="176">
        <v>0</v>
      </c>
      <c r="R221" s="176">
        <f>Q221*H221</f>
        <v>0</v>
      </c>
      <c r="S221" s="176">
        <v>0</v>
      </c>
      <c r="T221" s="177">
        <f>S221*H221</f>
        <v>0</v>
      </c>
      <c r="AR221" s="14" t="s">
        <v>164</v>
      </c>
      <c r="AT221" s="14" t="s">
        <v>159</v>
      </c>
      <c r="AU221" s="14" t="s">
        <v>82</v>
      </c>
      <c r="AY221" s="14" t="s">
        <v>157</v>
      </c>
      <c r="BE221" s="178">
        <f>IF(N221="základní",J221,0)</f>
        <v>0</v>
      </c>
      <c r="BF221" s="178">
        <f>IF(N221="snížená",J221,0)</f>
        <v>0</v>
      </c>
      <c r="BG221" s="178">
        <f>IF(N221="zákl. přenesená",J221,0)</f>
        <v>0</v>
      </c>
      <c r="BH221" s="178">
        <f>IF(N221="sníž. přenesená",J221,0)</f>
        <v>0</v>
      </c>
      <c r="BI221" s="178">
        <f>IF(N221="nulová",J221,0)</f>
        <v>0</v>
      </c>
      <c r="BJ221" s="14" t="s">
        <v>78</v>
      </c>
      <c r="BK221" s="178">
        <f>ROUND(I221*H221,2)</f>
        <v>0</v>
      </c>
      <c r="BL221" s="14" t="s">
        <v>164</v>
      </c>
      <c r="BM221" s="14" t="s">
        <v>372</v>
      </c>
    </row>
    <row r="222" spans="2:65" s="1" customFormat="1">
      <c r="B222" s="31"/>
      <c r="C222" s="32"/>
      <c r="D222" s="179" t="s">
        <v>166</v>
      </c>
      <c r="E222" s="32"/>
      <c r="F222" s="180" t="s">
        <v>373</v>
      </c>
      <c r="G222" s="32"/>
      <c r="H222" s="32"/>
      <c r="I222" s="96"/>
      <c r="J222" s="32"/>
      <c r="K222" s="32"/>
      <c r="L222" s="35"/>
      <c r="M222" s="181"/>
      <c r="N222" s="57"/>
      <c r="O222" s="57"/>
      <c r="P222" s="57"/>
      <c r="Q222" s="57"/>
      <c r="R222" s="57"/>
      <c r="S222" s="57"/>
      <c r="T222" s="58"/>
      <c r="AT222" s="14" t="s">
        <v>166</v>
      </c>
      <c r="AU222" s="14" t="s">
        <v>82</v>
      </c>
    </row>
    <row r="223" spans="2:65" s="1" customFormat="1" ht="48.75">
      <c r="B223" s="31"/>
      <c r="C223" s="32"/>
      <c r="D223" s="179" t="s">
        <v>168</v>
      </c>
      <c r="E223" s="32"/>
      <c r="F223" s="182" t="s">
        <v>374</v>
      </c>
      <c r="G223" s="32"/>
      <c r="H223" s="32"/>
      <c r="I223" s="96"/>
      <c r="J223" s="32"/>
      <c r="K223" s="32"/>
      <c r="L223" s="35"/>
      <c r="M223" s="181"/>
      <c r="N223" s="57"/>
      <c r="O223" s="57"/>
      <c r="P223" s="57"/>
      <c r="Q223" s="57"/>
      <c r="R223" s="57"/>
      <c r="S223" s="57"/>
      <c r="T223" s="58"/>
      <c r="AT223" s="14" t="s">
        <v>168</v>
      </c>
      <c r="AU223" s="14" t="s">
        <v>82</v>
      </c>
    </row>
    <row r="224" spans="2:65" s="11" customFormat="1">
      <c r="B224" s="183"/>
      <c r="C224" s="184"/>
      <c r="D224" s="179" t="s">
        <v>170</v>
      </c>
      <c r="E224" s="185" t="s">
        <v>1</v>
      </c>
      <c r="F224" s="186" t="s">
        <v>116</v>
      </c>
      <c r="G224" s="184"/>
      <c r="H224" s="187">
        <v>11.8</v>
      </c>
      <c r="I224" s="188"/>
      <c r="J224" s="184"/>
      <c r="K224" s="184"/>
      <c r="L224" s="189"/>
      <c r="M224" s="190"/>
      <c r="N224" s="191"/>
      <c r="O224" s="191"/>
      <c r="P224" s="191"/>
      <c r="Q224" s="191"/>
      <c r="R224" s="191"/>
      <c r="S224" s="191"/>
      <c r="T224" s="192"/>
      <c r="AT224" s="193" t="s">
        <v>170</v>
      </c>
      <c r="AU224" s="193" t="s">
        <v>82</v>
      </c>
      <c r="AV224" s="11" t="s">
        <v>82</v>
      </c>
      <c r="AW224" s="11" t="s">
        <v>34</v>
      </c>
      <c r="AX224" s="11" t="s">
        <v>78</v>
      </c>
      <c r="AY224" s="193" t="s">
        <v>157</v>
      </c>
    </row>
    <row r="225" spans="2:65" s="1" customFormat="1" ht="16.5" customHeight="1">
      <c r="B225" s="31"/>
      <c r="C225" s="167" t="s">
        <v>375</v>
      </c>
      <c r="D225" s="167" t="s">
        <v>159</v>
      </c>
      <c r="E225" s="168" t="s">
        <v>376</v>
      </c>
      <c r="F225" s="169" t="s">
        <v>377</v>
      </c>
      <c r="G225" s="170" t="s">
        <v>162</v>
      </c>
      <c r="H225" s="171">
        <v>11.8</v>
      </c>
      <c r="I225" s="172"/>
      <c r="J225" s="173">
        <f>ROUND(I225*H225,2)</f>
        <v>0</v>
      </c>
      <c r="K225" s="169" t="s">
        <v>163</v>
      </c>
      <c r="L225" s="35"/>
      <c r="M225" s="174" t="s">
        <v>1</v>
      </c>
      <c r="N225" s="175" t="s">
        <v>44</v>
      </c>
      <c r="O225" s="57"/>
      <c r="P225" s="176">
        <f>O225*H225</f>
        <v>0</v>
      </c>
      <c r="Q225" s="176">
        <v>0</v>
      </c>
      <c r="R225" s="176">
        <f>Q225*H225</f>
        <v>0</v>
      </c>
      <c r="S225" s="176">
        <v>0</v>
      </c>
      <c r="T225" s="177">
        <f>S225*H225</f>
        <v>0</v>
      </c>
      <c r="AR225" s="14" t="s">
        <v>164</v>
      </c>
      <c r="AT225" s="14" t="s">
        <v>159</v>
      </c>
      <c r="AU225" s="14" t="s">
        <v>82</v>
      </c>
      <c r="AY225" s="14" t="s">
        <v>157</v>
      </c>
      <c r="BE225" s="178">
        <f>IF(N225="základní",J225,0)</f>
        <v>0</v>
      </c>
      <c r="BF225" s="178">
        <f>IF(N225="snížená",J225,0)</f>
        <v>0</v>
      </c>
      <c r="BG225" s="178">
        <f>IF(N225="zákl. přenesená",J225,0)</f>
        <v>0</v>
      </c>
      <c r="BH225" s="178">
        <f>IF(N225="sníž. přenesená",J225,0)</f>
        <v>0</v>
      </c>
      <c r="BI225" s="178">
        <f>IF(N225="nulová",J225,0)</f>
        <v>0</v>
      </c>
      <c r="BJ225" s="14" t="s">
        <v>78</v>
      </c>
      <c r="BK225" s="178">
        <f>ROUND(I225*H225,2)</f>
        <v>0</v>
      </c>
      <c r="BL225" s="14" t="s">
        <v>164</v>
      </c>
      <c r="BM225" s="14" t="s">
        <v>378</v>
      </c>
    </row>
    <row r="226" spans="2:65" s="1" customFormat="1">
      <c r="B226" s="31"/>
      <c r="C226" s="32"/>
      <c r="D226" s="179" t="s">
        <v>166</v>
      </c>
      <c r="E226" s="32"/>
      <c r="F226" s="180" t="s">
        <v>379</v>
      </c>
      <c r="G226" s="32"/>
      <c r="H226" s="32"/>
      <c r="I226" s="96"/>
      <c r="J226" s="32"/>
      <c r="K226" s="32"/>
      <c r="L226" s="35"/>
      <c r="M226" s="181"/>
      <c r="N226" s="57"/>
      <c r="O226" s="57"/>
      <c r="P226" s="57"/>
      <c r="Q226" s="57"/>
      <c r="R226" s="57"/>
      <c r="S226" s="57"/>
      <c r="T226" s="58"/>
      <c r="AT226" s="14" t="s">
        <v>166</v>
      </c>
      <c r="AU226" s="14" t="s">
        <v>82</v>
      </c>
    </row>
    <row r="227" spans="2:65" s="1" customFormat="1" ht="29.25">
      <c r="B227" s="31"/>
      <c r="C227" s="32"/>
      <c r="D227" s="179" t="s">
        <v>168</v>
      </c>
      <c r="E227" s="32"/>
      <c r="F227" s="182" t="s">
        <v>380</v>
      </c>
      <c r="G227" s="32"/>
      <c r="H227" s="32"/>
      <c r="I227" s="96"/>
      <c r="J227" s="32"/>
      <c r="K227" s="32"/>
      <c r="L227" s="35"/>
      <c r="M227" s="181"/>
      <c r="N227" s="57"/>
      <c r="O227" s="57"/>
      <c r="P227" s="57"/>
      <c r="Q227" s="57"/>
      <c r="R227" s="57"/>
      <c r="S227" s="57"/>
      <c r="T227" s="58"/>
      <c r="AT227" s="14" t="s">
        <v>168</v>
      </c>
      <c r="AU227" s="14" t="s">
        <v>82</v>
      </c>
    </row>
    <row r="228" spans="2:65" s="11" customFormat="1">
      <c r="B228" s="183"/>
      <c r="C228" s="184"/>
      <c r="D228" s="179" t="s">
        <v>170</v>
      </c>
      <c r="E228" s="185" t="s">
        <v>1</v>
      </c>
      <c r="F228" s="186" t="s">
        <v>116</v>
      </c>
      <c r="G228" s="184"/>
      <c r="H228" s="187">
        <v>11.8</v>
      </c>
      <c r="I228" s="188"/>
      <c r="J228" s="184"/>
      <c r="K228" s="184"/>
      <c r="L228" s="189"/>
      <c r="M228" s="190"/>
      <c r="N228" s="191"/>
      <c r="O228" s="191"/>
      <c r="P228" s="191"/>
      <c r="Q228" s="191"/>
      <c r="R228" s="191"/>
      <c r="S228" s="191"/>
      <c r="T228" s="192"/>
      <c r="AT228" s="193" t="s">
        <v>170</v>
      </c>
      <c r="AU228" s="193" t="s">
        <v>82</v>
      </c>
      <c r="AV228" s="11" t="s">
        <v>82</v>
      </c>
      <c r="AW228" s="11" t="s">
        <v>34</v>
      </c>
      <c r="AX228" s="11" t="s">
        <v>78</v>
      </c>
      <c r="AY228" s="193" t="s">
        <v>157</v>
      </c>
    </row>
    <row r="229" spans="2:65" s="1" customFormat="1" ht="16.5" customHeight="1">
      <c r="B229" s="31"/>
      <c r="C229" s="167" t="s">
        <v>381</v>
      </c>
      <c r="D229" s="167" t="s">
        <v>159</v>
      </c>
      <c r="E229" s="168" t="s">
        <v>382</v>
      </c>
      <c r="F229" s="169" t="s">
        <v>383</v>
      </c>
      <c r="G229" s="170" t="s">
        <v>162</v>
      </c>
      <c r="H229" s="171">
        <v>11.8</v>
      </c>
      <c r="I229" s="172"/>
      <c r="J229" s="173">
        <f>ROUND(I229*H229,2)</f>
        <v>0</v>
      </c>
      <c r="K229" s="169" t="s">
        <v>163</v>
      </c>
      <c r="L229" s="35"/>
      <c r="M229" s="174" t="s">
        <v>1</v>
      </c>
      <c r="N229" s="175" t="s">
        <v>44</v>
      </c>
      <c r="O229" s="57"/>
      <c r="P229" s="176">
        <f>O229*H229</f>
        <v>0</v>
      </c>
      <c r="Q229" s="176">
        <v>0</v>
      </c>
      <c r="R229" s="176">
        <f>Q229*H229</f>
        <v>0</v>
      </c>
      <c r="S229" s="176">
        <v>0</v>
      </c>
      <c r="T229" s="177">
        <f>S229*H229</f>
        <v>0</v>
      </c>
      <c r="AR229" s="14" t="s">
        <v>164</v>
      </c>
      <c r="AT229" s="14" t="s">
        <v>159</v>
      </c>
      <c r="AU229" s="14" t="s">
        <v>82</v>
      </c>
      <c r="AY229" s="14" t="s">
        <v>157</v>
      </c>
      <c r="BE229" s="178">
        <f>IF(N229="základní",J229,0)</f>
        <v>0</v>
      </c>
      <c r="BF229" s="178">
        <f>IF(N229="snížená",J229,0)</f>
        <v>0</v>
      </c>
      <c r="BG229" s="178">
        <f>IF(N229="zákl. přenesená",J229,0)</f>
        <v>0</v>
      </c>
      <c r="BH229" s="178">
        <f>IF(N229="sníž. přenesená",J229,0)</f>
        <v>0</v>
      </c>
      <c r="BI229" s="178">
        <f>IF(N229="nulová",J229,0)</f>
        <v>0</v>
      </c>
      <c r="BJ229" s="14" t="s">
        <v>78</v>
      </c>
      <c r="BK229" s="178">
        <f>ROUND(I229*H229,2)</f>
        <v>0</v>
      </c>
      <c r="BL229" s="14" t="s">
        <v>164</v>
      </c>
      <c r="BM229" s="14" t="s">
        <v>384</v>
      </c>
    </row>
    <row r="230" spans="2:65" s="1" customFormat="1">
      <c r="B230" s="31"/>
      <c r="C230" s="32"/>
      <c r="D230" s="179" t="s">
        <v>166</v>
      </c>
      <c r="E230" s="32"/>
      <c r="F230" s="180" t="s">
        <v>385</v>
      </c>
      <c r="G230" s="32"/>
      <c r="H230" s="32"/>
      <c r="I230" s="96"/>
      <c r="J230" s="32"/>
      <c r="K230" s="32"/>
      <c r="L230" s="35"/>
      <c r="M230" s="181"/>
      <c r="N230" s="57"/>
      <c r="O230" s="57"/>
      <c r="P230" s="57"/>
      <c r="Q230" s="57"/>
      <c r="R230" s="57"/>
      <c r="S230" s="57"/>
      <c r="T230" s="58"/>
      <c r="AT230" s="14" t="s">
        <v>166</v>
      </c>
      <c r="AU230" s="14" t="s">
        <v>82</v>
      </c>
    </row>
    <row r="231" spans="2:65" s="11" customFormat="1">
      <c r="B231" s="183"/>
      <c r="C231" s="184"/>
      <c r="D231" s="179" t="s">
        <v>170</v>
      </c>
      <c r="E231" s="185" t="s">
        <v>1</v>
      </c>
      <c r="F231" s="186" t="s">
        <v>116</v>
      </c>
      <c r="G231" s="184"/>
      <c r="H231" s="187">
        <v>11.8</v>
      </c>
      <c r="I231" s="188"/>
      <c r="J231" s="184"/>
      <c r="K231" s="184"/>
      <c r="L231" s="189"/>
      <c r="M231" s="190"/>
      <c r="N231" s="191"/>
      <c r="O231" s="191"/>
      <c r="P231" s="191"/>
      <c r="Q231" s="191"/>
      <c r="R231" s="191"/>
      <c r="S231" s="191"/>
      <c r="T231" s="192"/>
      <c r="AT231" s="193" t="s">
        <v>170</v>
      </c>
      <c r="AU231" s="193" t="s">
        <v>82</v>
      </c>
      <c r="AV231" s="11" t="s">
        <v>82</v>
      </c>
      <c r="AW231" s="11" t="s">
        <v>34</v>
      </c>
      <c r="AX231" s="11" t="s">
        <v>78</v>
      </c>
      <c r="AY231" s="193" t="s">
        <v>157</v>
      </c>
    </row>
    <row r="232" spans="2:65" s="1" customFormat="1" ht="16.5" customHeight="1">
      <c r="B232" s="31"/>
      <c r="C232" s="167" t="s">
        <v>386</v>
      </c>
      <c r="D232" s="167" t="s">
        <v>159</v>
      </c>
      <c r="E232" s="168" t="s">
        <v>387</v>
      </c>
      <c r="F232" s="169" t="s">
        <v>388</v>
      </c>
      <c r="G232" s="170" t="s">
        <v>162</v>
      </c>
      <c r="H232" s="171">
        <v>11.8</v>
      </c>
      <c r="I232" s="172"/>
      <c r="J232" s="173">
        <f>ROUND(I232*H232,2)</f>
        <v>0</v>
      </c>
      <c r="K232" s="169" t="s">
        <v>163</v>
      </c>
      <c r="L232" s="35"/>
      <c r="M232" s="174" t="s">
        <v>1</v>
      </c>
      <c r="N232" s="175" t="s">
        <v>44</v>
      </c>
      <c r="O232" s="57"/>
      <c r="P232" s="176">
        <f>O232*H232</f>
        <v>0</v>
      </c>
      <c r="Q232" s="176">
        <v>0</v>
      </c>
      <c r="R232" s="176">
        <f>Q232*H232</f>
        <v>0</v>
      </c>
      <c r="S232" s="176">
        <v>0</v>
      </c>
      <c r="T232" s="177">
        <f>S232*H232</f>
        <v>0</v>
      </c>
      <c r="AR232" s="14" t="s">
        <v>164</v>
      </c>
      <c r="AT232" s="14" t="s">
        <v>159</v>
      </c>
      <c r="AU232" s="14" t="s">
        <v>82</v>
      </c>
      <c r="AY232" s="14" t="s">
        <v>157</v>
      </c>
      <c r="BE232" s="178">
        <f>IF(N232="základní",J232,0)</f>
        <v>0</v>
      </c>
      <c r="BF232" s="178">
        <f>IF(N232="snížená",J232,0)</f>
        <v>0</v>
      </c>
      <c r="BG232" s="178">
        <f>IF(N232="zákl. přenesená",J232,0)</f>
        <v>0</v>
      </c>
      <c r="BH232" s="178">
        <f>IF(N232="sníž. přenesená",J232,0)</f>
        <v>0</v>
      </c>
      <c r="BI232" s="178">
        <f>IF(N232="nulová",J232,0)</f>
        <v>0</v>
      </c>
      <c r="BJ232" s="14" t="s">
        <v>78</v>
      </c>
      <c r="BK232" s="178">
        <f>ROUND(I232*H232,2)</f>
        <v>0</v>
      </c>
      <c r="BL232" s="14" t="s">
        <v>164</v>
      </c>
      <c r="BM232" s="14" t="s">
        <v>389</v>
      </c>
    </row>
    <row r="233" spans="2:65" s="1" customFormat="1" ht="19.5">
      <c r="B233" s="31"/>
      <c r="C233" s="32"/>
      <c r="D233" s="179" t="s">
        <v>166</v>
      </c>
      <c r="E233" s="32"/>
      <c r="F233" s="180" t="s">
        <v>390</v>
      </c>
      <c r="G233" s="32"/>
      <c r="H233" s="32"/>
      <c r="I233" s="96"/>
      <c r="J233" s="32"/>
      <c r="K233" s="32"/>
      <c r="L233" s="35"/>
      <c r="M233" s="181"/>
      <c r="N233" s="57"/>
      <c r="O233" s="57"/>
      <c r="P233" s="57"/>
      <c r="Q233" s="57"/>
      <c r="R233" s="57"/>
      <c r="S233" s="57"/>
      <c r="T233" s="58"/>
      <c r="AT233" s="14" t="s">
        <v>166</v>
      </c>
      <c r="AU233" s="14" t="s">
        <v>82</v>
      </c>
    </row>
    <row r="234" spans="2:65" s="1" customFormat="1" ht="19.5">
      <c r="B234" s="31"/>
      <c r="C234" s="32"/>
      <c r="D234" s="179" t="s">
        <v>168</v>
      </c>
      <c r="E234" s="32"/>
      <c r="F234" s="182" t="s">
        <v>391</v>
      </c>
      <c r="G234" s="32"/>
      <c r="H234" s="32"/>
      <c r="I234" s="96"/>
      <c r="J234" s="32"/>
      <c r="K234" s="32"/>
      <c r="L234" s="35"/>
      <c r="M234" s="181"/>
      <c r="N234" s="57"/>
      <c r="O234" s="57"/>
      <c r="P234" s="57"/>
      <c r="Q234" s="57"/>
      <c r="R234" s="57"/>
      <c r="S234" s="57"/>
      <c r="T234" s="58"/>
      <c r="AT234" s="14" t="s">
        <v>168</v>
      </c>
      <c r="AU234" s="14" t="s">
        <v>82</v>
      </c>
    </row>
    <row r="235" spans="2:65" s="11" customFormat="1">
      <c r="B235" s="183"/>
      <c r="C235" s="184"/>
      <c r="D235" s="179" t="s">
        <v>170</v>
      </c>
      <c r="E235" s="185" t="s">
        <v>1</v>
      </c>
      <c r="F235" s="186" t="s">
        <v>116</v>
      </c>
      <c r="G235" s="184"/>
      <c r="H235" s="187">
        <v>11.8</v>
      </c>
      <c r="I235" s="188"/>
      <c r="J235" s="184"/>
      <c r="K235" s="184"/>
      <c r="L235" s="189"/>
      <c r="M235" s="190"/>
      <c r="N235" s="191"/>
      <c r="O235" s="191"/>
      <c r="P235" s="191"/>
      <c r="Q235" s="191"/>
      <c r="R235" s="191"/>
      <c r="S235" s="191"/>
      <c r="T235" s="192"/>
      <c r="AT235" s="193" t="s">
        <v>170</v>
      </c>
      <c r="AU235" s="193" t="s">
        <v>82</v>
      </c>
      <c r="AV235" s="11" t="s">
        <v>82</v>
      </c>
      <c r="AW235" s="11" t="s">
        <v>34</v>
      </c>
      <c r="AX235" s="11" t="s">
        <v>78</v>
      </c>
      <c r="AY235" s="193" t="s">
        <v>157</v>
      </c>
    </row>
    <row r="236" spans="2:65" s="1" customFormat="1" ht="16.5" customHeight="1">
      <c r="B236" s="31"/>
      <c r="C236" s="167" t="s">
        <v>392</v>
      </c>
      <c r="D236" s="167" t="s">
        <v>159</v>
      </c>
      <c r="E236" s="168" t="s">
        <v>393</v>
      </c>
      <c r="F236" s="169" t="s">
        <v>394</v>
      </c>
      <c r="G236" s="170" t="s">
        <v>162</v>
      </c>
      <c r="H236" s="171">
        <v>368.4</v>
      </c>
      <c r="I236" s="172"/>
      <c r="J236" s="173">
        <f>ROUND(I236*H236,2)</f>
        <v>0</v>
      </c>
      <c r="K236" s="169" t="s">
        <v>163</v>
      </c>
      <c r="L236" s="35"/>
      <c r="M236" s="174" t="s">
        <v>1</v>
      </c>
      <c r="N236" s="175" t="s">
        <v>44</v>
      </c>
      <c r="O236" s="57"/>
      <c r="P236" s="176">
        <f>O236*H236</f>
        <v>0</v>
      </c>
      <c r="Q236" s="176">
        <v>8.4250000000000005E-2</v>
      </c>
      <c r="R236" s="176">
        <f>Q236*H236</f>
        <v>31.037700000000001</v>
      </c>
      <c r="S236" s="176">
        <v>0</v>
      </c>
      <c r="T236" s="177">
        <f>S236*H236</f>
        <v>0</v>
      </c>
      <c r="AR236" s="14" t="s">
        <v>164</v>
      </c>
      <c r="AT236" s="14" t="s">
        <v>159</v>
      </c>
      <c r="AU236" s="14" t="s">
        <v>82</v>
      </c>
      <c r="AY236" s="14" t="s">
        <v>157</v>
      </c>
      <c r="BE236" s="178">
        <f>IF(N236="základní",J236,0)</f>
        <v>0</v>
      </c>
      <c r="BF236" s="178">
        <f>IF(N236="snížená",J236,0)</f>
        <v>0</v>
      </c>
      <c r="BG236" s="178">
        <f>IF(N236="zákl. přenesená",J236,0)</f>
        <v>0</v>
      </c>
      <c r="BH236" s="178">
        <f>IF(N236="sníž. přenesená",J236,0)</f>
        <v>0</v>
      </c>
      <c r="BI236" s="178">
        <f>IF(N236="nulová",J236,0)</f>
        <v>0</v>
      </c>
      <c r="BJ236" s="14" t="s">
        <v>78</v>
      </c>
      <c r="BK236" s="178">
        <f>ROUND(I236*H236,2)</f>
        <v>0</v>
      </c>
      <c r="BL236" s="14" t="s">
        <v>164</v>
      </c>
      <c r="BM236" s="14" t="s">
        <v>395</v>
      </c>
    </row>
    <row r="237" spans="2:65" s="1" customFormat="1" ht="29.25">
      <c r="B237" s="31"/>
      <c r="C237" s="32"/>
      <c r="D237" s="179" t="s">
        <v>166</v>
      </c>
      <c r="E237" s="32"/>
      <c r="F237" s="180" t="s">
        <v>396</v>
      </c>
      <c r="G237" s="32"/>
      <c r="H237" s="32"/>
      <c r="I237" s="96"/>
      <c r="J237" s="32"/>
      <c r="K237" s="32"/>
      <c r="L237" s="35"/>
      <c r="M237" s="181"/>
      <c r="N237" s="57"/>
      <c r="O237" s="57"/>
      <c r="P237" s="57"/>
      <c r="Q237" s="57"/>
      <c r="R237" s="57"/>
      <c r="S237" s="57"/>
      <c r="T237" s="58"/>
      <c r="AT237" s="14" t="s">
        <v>166</v>
      </c>
      <c r="AU237" s="14" t="s">
        <v>82</v>
      </c>
    </row>
    <row r="238" spans="2:65" s="1" customFormat="1" ht="68.25">
      <c r="B238" s="31"/>
      <c r="C238" s="32"/>
      <c r="D238" s="179" t="s">
        <v>168</v>
      </c>
      <c r="E238" s="32"/>
      <c r="F238" s="182" t="s">
        <v>397</v>
      </c>
      <c r="G238" s="32"/>
      <c r="H238" s="32"/>
      <c r="I238" s="96"/>
      <c r="J238" s="32"/>
      <c r="K238" s="32"/>
      <c r="L238" s="35"/>
      <c r="M238" s="181"/>
      <c r="N238" s="57"/>
      <c r="O238" s="57"/>
      <c r="P238" s="57"/>
      <c r="Q238" s="57"/>
      <c r="R238" s="57"/>
      <c r="S238" s="57"/>
      <c r="T238" s="58"/>
      <c r="AT238" s="14" t="s">
        <v>168</v>
      </c>
      <c r="AU238" s="14" t="s">
        <v>82</v>
      </c>
    </row>
    <row r="239" spans="2:65" s="11" customFormat="1">
      <c r="B239" s="183"/>
      <c r="C239" s="184"/>
      <c r="D239" s="179" t="s">
        <v>170</v>
      </c>
      <c r="E239" s="185" t="s">
        <v>1</v>
      </c>
      <c r="F239" s="186" t="s">
        <v>351</v>
      </c>
      <c r="G239" s="184"/>
      <c r="H239" s="187">
        <v>368.4</v>
      </c>
      <c r="I239" s="188"/>
      <c r="J239" s="184"/>
      <c r="K239" s="184"/>
      <c r="L239" s="189"/>
      <c r="M239" s="190"/>
      <c r="N239" s="191"/>
      <c r="O239" s="191"/>
      <c r="P239" s="191"/>
      <c r="Q239" s="191"/>
      <c r="R239" s="191"/>
      <c r="S239" s="191"/>
      <c r="T239" s="192"/>
      <c r="AT239" s="193" t="s">
        <v>170</v>
      </c>
      <c r="AU239" s="193" t="s">
        <v>82</v>
      </c>
      <c r="AV239" s="11" t="s">
        <v>82</v>
      </c>
      <c r="AW239" s="11" t="s">
        <v>34</v>
      </c>
      <c r="AX239" s="11" t="s">
        <v>78</v>
      </c>
      <c r="AY239" s="193" t="s">
        <v>157</v>
      </c>
    </row>
    <row r="240" spans="2:65" s="1" customFormat="1" ht="16.5" customHeight="1">
      <c r="B240" s="31"/>
      <c r="C240" s="194" t="s">
        <v>398</v>
      </c>
      <c r="D240" s="194" t="s">
        <v>209</v>
      </c>
      <c r="E240" s="195" t="s">
        <v>399</v>
      </c>
      <c r="F240" s="196" t="s">
        <v>400</v>
      </c>
      <c r="G240" s="197" t="s">
        <v>162</v>
      </c>
      <c r="H240" s="198">
        <v>369.15499999999997</v>
      </c>
      <c r="I240" s="199"/>
      <c r="J240" s="200">
        <f>ROUND(I240*H240,2)</f>
        <v>0</v>
      </c>
      <c r="K240" s="196" t="s">
        <v>163</v>
      </c>
      <c r="L240" s="201"/>
      <c r="M240" s="202" t="s">
        <v>1</v>
      </c>
      <c r="N240" s="203" t="s">
        <v>44</v>
      </c>
      <c r="O240" s="57"/>
      <c r="P240" s="176">
        <f>O240*H240</f>
        <v>0</v>
      </c>
      <c r="Q240" s="176">
        <v>0.13100000000000001</v>
      </c>
      <c r="R240" s="176">
        <f>Q240*H240</f>
        <v>48.359304999999999</v>
      </c>
      <c r="S240" s="176">
        <v>0</v>
      </c>
      <c r="T240" s="177">
        <f>S240*H240</f>
        <v>0</v>
      </c>
      <c r="AR240" s="14" t="s">
        <v>208</v>
      </c>
      <c r="AT240" s="14" t="s">
        <v>209</v>
      </c>
      <c r="AU240" s="14" t="s">
        <v>82</v>
      </c>
      <c r="AY240" s="14" t="s">
        <v>157</v>
      </c>
      <c r="BE240" s="178">
        <f>IF(N240="základní",J240,0)</f>
        <v>0</v>
      </c>
      <c r="BF240" s="178">
        <f>IF(N240="snížená",J240,0)</f>
        <v>0</v>
      </c>
      <c r="BG240" s="178">
        <f>IF(N240="zákl. přenesená",J240,0)</f>
        <v>0</v>
      </c>
      <c r="BH240" s="178">
        <f>IF(N240="sníž. přenesená",J240,0)</f>
        <v>0</v>
      </c>
      <c r="BI240" s="178">
        <f>IF(N240="nulová",J240,0)</f>
        <v>0</v>
      </c>
      <c r="BJ240" s="14" t="s">
        <v>78</v>
      </c>
      <c r="BK240" s="178">
        <f>ROUND(I240*H240,2)</f>
        <v>0</v>
      </c>
      <c r="BL240" s="14" t="s">
        <v>164</v>
      </c>
      <c r="BM240" s="14" t="s">
        <v>401</v>
      </c>
    </row>
    <row r="241" spans="2:65" s="1" customFormat="1">
      <c r="B241" s="31"/>
      <c r="C241" s="32"/>
      <c r="D241" s="179" t="s">
        <v>166</v>
      </c>
      <c r="E241" s="32"/>
      <c r="F241" s="180" t="s">
        <v>400</v>
      </c>
      <c r="G241" s="32"/>
      <c r="H241" s="32"/>
      <c r="I241" s="96"/>
      <c r="J241" s="32"/>
      <c r="K241" s="32"/>
      <c r="L241" s="35"/>
      <c r="M241" s="181"/>
      <c r="N241" s="57"/>
      <c r="O241" s="57"/>
      <c r="P241" s="57"/>
      <c r="Q241" s="57"/>
      <c r="R241" s="57"/>
      <c r="S241" s="57"/>
      <c r="T241" s="58"/>
      <c r="AT241" s="14" t="s">
        <v>166</v>
      </c>
      <c r="AU241" s="14" t="s">
        <v>82</v>
      </c>
    </row>
    <row r="242" spans="2:65" s="11" customFormat="1">
      <c r="B242" s="183"/>
      <c r="C242" s="184"/>
      <c r="D242" s="179" t="s">
        <v>170</v>
      </c>
      <c r="E242" s="185" t="s">
        <v>1</v>
      </c>
      <c r="F242" s="186" t="s">
        <v>402</v>
      </c>
      <c r="G242" s="184"/>
      <c r="H242" s="187">
        <v>369.15499999999997</v>
      </c>
      <c r="I242" s="188"/>
      <c r="J242" s="184"/>
      <c r="K242" s="184"/>
      <c r="L242" s="189"/>
      <c r="M242" s="190"/>
      <c r="N242" s="191"/>
      <c r="O242" s="191"/>
      <c r="P242" s="191"/>
      <c r="Q242" s="191"/>
      <c r="R242" s="191"/>
      <c r="S242" s="191"/>
      <c r="T242" s="192"/>
      <c r="AT242" s="193" t="s">
        <v>170</v>
      </c>
      <c r="AU242" s="193" t="s">
        <v>82</v>
      </c>
      <c r="AV242" s="11" t="s">
        <v>82</v>
      </c>
      <c r="AW242" s="11" t="s">
        <v>34</v>
      </c>
      <c r="AX242" s="11" t="s">
        <v>78</v>
      </c>
      <c r="AY242" s="193" t="s">
        <v>157</v>
      </c>
    </row>
    <row r="243" spans="2:65" s="1" customFormat="1" ht="16.5" customHeight="1">
      <c r="B243" s="31"/>
      <c r="C243" s="194" t="s">
        <v>403</v>
      </c>
      <c r="D243" s="194" t="s">
        <v>209</v>
      </c>
      <c r="E243" s="195" t="s">
        <v>404</v>
      </c>
      <c r="F243" s="196" t="s">
        <v>405</v>
      </c>
      <c r="G243" s="197" t="s">
        <v>162</v>
      </c>
      <c r="H243" s="198">
        <v>2.9289999999999998</v>
      </c>
      <c r="I243" s="199"/>
      <c r="J243" s="200">
        <f>ROUND(I243*H243,2)</f>
        <v>0</v>
      </c>
      <c r="K243" s="196" t="s">
        <v>163</v>
      </c>
      <c r="L243" s="201"/>
      <c r="M243" s="202" t="s">
        <v>1</v>
      </c>
      <c r="N243" s="203" t="s">
        <v>44</v>
      </c>
      <c r="O243" s="57"/>
      <c r="P243" s="176">
        <f>O243*H243</f>
        <v>0</v>
      </c>
      <c r="Q243" s="176">
        <v>0.13100000000000001</v>
      </c>
      <c r="R243" s="176">
        <f>Q243*H243</f>
        <v>0.38369900000000001</v>
      </c>
      <c r="S243" s="176">
        <v>0</v>
      </c>
      <c r="T243" s="177">
        <f>S243*H243</f>
        <v>0</v>
      </c>
      <c r="AR243" s="14" t="s">
        <v>208</v>
      </c>
      <c r="AT243" s="14" t="s">
        <v>209</v>
      </c>
      <c r="AU243" s="14" t="s">
        <v>82</v>
      </c>
      <c r="AY243" s="14" t="s">
        <v>157</v>
      </c>
      <c r="BE243" s="178">
        <f>IF(N243="základní",J243,0)</f>
        <v>0</v>
      </c>
      <c r="BF243" s="178">
        <f>IF(N243="snížená",J243,0)</f>
        <v>0</v>
      </c>
      <c r="BG243" s="178">
        <f>IF(N243="zákl. přenesená",J243,0)</f>
        <v>0</v>
      </c>
      <c r="BH243" s="178">
        <f>IF(N243="sníž. přenesená",J243,0)</f>
        <v>0</v>
      </c>
      <c r="BI243" s="178">
        <f>IF(N243="nulová",J243,0)</f>
        <v>0</v>
      </c>
      <c r="BJ243" s="14" t="s">
        <v>78</v>
      </c>
      <c r="BK243" s="178">
        <f>ROUND(I243*H243,2)</f>
        <v>0</v>
      </c>
      <c r="BL243" s="14" t="s">
        <v>164</v>
      </c>
      <c r="BM243" s="14" t="s">
        <v>406</v>
      </c>
    </row>
    <row r="244" spans="2:65" s="1" customFormat="1">
      <c r="B244" s="31"/>
      <c r="C244" s="32"/>
      <c r="D244" s="179" t="s">
        <v>166</v>
      </c>
      <c r="E244" s="32"/>
      <c r="F244" s="180" t="s">
        <v>405</v>
      </c>
      <c r="G244" s="32"/>
      <c r="H244" s="32"/>
      <c r="I244" s="96"/>
      <c r="J244" s="32"/>
      <c r="K244" s="32"/>
      <c r="L244" s="35"/>
      <c r="M244" s="181"/>
      <c r="N244" s="57"/>
      <c r="O244" s="57"/>
      <c r="P244" s="57"/>
      <c r="Q244" s="57"/>
      <c r="R244" s="57"/>
      <c r="S244" s="57"/>
      <c r="T244" s="58"/>
      <c r="AT244" s="14" t="s">
        <v>166</v>
      </c>
      <c r="AU244" s="14" t="s">
        <v>82</v>
      </c>
    </row>
    <row r="245" spans="2:65" s="11" customFormat="1">
      <c r="B245" s="183"/>
      <c r="C245" s="184"/>
      <c r="D245" s="179" t="s">
        <v>170</v>
      </c>
      <c r="E245" s="185" t="s">
        <v>1</v>
      </c>
      <c r="F245" s="186" t="s">
        <v>407</v>
      </c>
      <c r="G245" s="184"/>
      <c r="H245" s="187">
        <v>2.9289999999999998</v>
      </c>
      <c r="I245" s="188"/>
      <c r="J245" s="184"/>
      <c r="K245" s="184"/>
      <c r="L245" s="189"/>
      <c r="M245" s="190"/>
      <c r="N245" s="191"/>
      <c r="O245" s="191"/>
      <c r="P245" s="191"/>
      <c r="Q245" s="191"/>
      <c r="R245" s="191"/>
      <c r="S245" s="191"/>
      <c r="T245" s="192"/>
      <c r="AT245" s="193" t="s">
        <v>170</v>
      </c>
      <c r="AU245" s="193" t="s">
        <v>82</v>
      </c>
      <c r="AV245" s="11" t="s">
        <v>82</v>
      </c>
      <c r="AW245" s="11" t="s">
        <v>34</v>
      </c>
      <c r="AX245" s="11" t="s">
        <v>78</v>
      </c>
      <c r="AY245" s="193" t="s">
        <v>157</v>
      </c>
    </row>
    <row r="246" spans="2:65" s="10" customFormat="1" ht="22.9" customHeight="1">
      <c r="B246" s="151"/>
      <c r="C246" s="152"/>
      <c r="D246" s="153" t="s">
        <v>72</v>
      </c>
      <c r="E246" s="165" t="s">
        <v>215</v>
      </c>
      <c r="F246" s="165" t="s">
        <v>408</v>
      </c>
      <c r="G246" s="152"/>
      <c r="H246" s="152"/>
      <c r="I246" s="155"/>
      <c r="J246" s="166">
        <f>BK246</f>
        <v>0</v>
      </c>
      <c r="K246" s="152"/>
      <c r="L246" s="157"/>
      <c r="M246" s="158"/>
      <c r="N246" s="159"/>
      <c r="O246" s="159"/>
      <c r="P246" s="160">
        <f>SUM(P247:P275)</f>
        <v>0</v>
      </c>
      <c r="Q246" s="159"/>
      <c r="R246" s="160">
        <f>SUM(R247:R275)</f>
        <v>79.007227499999999</v>
      </c>
      <c r="S246" s="159"/>
      <c r="T246" s="161">
        <f>SUM(T247:T275)</f>
        <v>0</v>
      </c>
      <c r="AR246" s="162" t="s">
        <v>78</v>
      </c>
      <c r="AT246" s="163" t="s">
        <v>72</v>
      </c>
      <c r="AU246" s="163" t="s">
        <v>78</v>
      </c>
      <c r="AY246" s="162" t="s">
        <v>157</v>
      </c>
      <c r="BK246" s="164">
        <f>SUM(BK247:BK275)</f>
        <v>0</v>
      </c>
    </row>
    <row r="247" spans="2:65" s="1" customFormat="1" ht="16.5" customHeight="1">
      <c r="B247" s="31"/>
      <c r="C247" s="167" t="s">
        <v>409</v>
      </c>
      <c r="D247" s="167" t="s">
        <v>159</v>
      </c>
      <c r="E247" s="168" t="s">
        <v>410</v>
      </c>
      <c r="F247" s="169" t="s">
        <v>411</v>
      </c>
      <c r="G247" s="170" t="s">
        <v>190</v>
      </c>
      <c r="H247" s="171">
        <v>3.5</v>
      </c>
      <c r="I247" s="172"/>
      <c r="J247" s="173">
        <f>ROUND(I247*H247,2)</f>
        <v>0</v>
      </c>
      <c r="K247" s="169" t="s">
        <v>163</v>
      </c>
      <c r="L247" s="35"/>
      <c r="M247" s="174" t="s">
        <v>1</v>
      </c>
      <c r="N247" s="175" t="s">
        <v>44</v>
      </c>
      <c r="O247" s="57"/>
      <c r="P247" s="176">
        <f>O247*H247</f>
        <v>0</v>
      </c>
      <c r="Q247" s="176">
        <v>0.15540000000000001</v>
      </c>
      <c r="R247" s="176">
        <f>Q247*H247</f>
        <v>0.54390000000000005</v>
      </c>
      <c r="S247" s="176">
        <v>0</v>
      </c>
      <c r="T247" s="177">
        <f>S247*H247</f>
        <v>0</v>
      </c>
      <c r="AR247" s="14" t="s">
        <v>164</v>
      </c>
      <c r="AT247" s="14" t="s">
        <v>159</v>
      </c>
      <c r="AU247" s="14" t="s">
        <v>82</v>
      </c>
      <c r="AY247" s="14" t="s">
        <v>157</v>
      </c>
      <c r="BE247" s="178">
        <f>IF(N247="základní",J247,0)</f>
        <v>0</v>
      </c>
      <c r="BF247" s="178">
        <f>IF(N247="snížená",J247,0)</f>
        <v>0</v>
      </c>
      <c r="BG247" s="178">
        <f>IF(N247="zákl. přenesená",J247,0)</f>
        <v>0</v>
      </c>
      <c r="BH247" s="178">
        <f>IF(N247="sníž. přenesená",J247,0)</f>
        <v>0</v>
      </c>
      <c r="BI247" s="178">
        <f>IF(N247="nulová",J247,0)</f>
        <v>0</v>
      </c>
      <c r="BJ247" s="14" t="s">
        <v>78</v>
      </c>
      <c r="BK247" s="178">
        <f>ROUND(I247*H247,2)</f>
        <v>0</v>
      </c>
      <c r="BL247" s="14" t="s">
        <v>164</v>
      </c>
      <c r="BM247" s="14" t="s">
        <v>412</v>
      </c>
    </row>
    <row r="248" spans="2:65" s="1" customFormat="1" ht="19.5">
      <c r="B248" s="31"/>
      <c r="C248" s="32"/>
      <c r="D248" s="179" t="s">
        <v>166</v>
      </c>
      <c r="E248" s="32"/>
      <c r="F248" s="180" t="s">
        <v>413</v>
      </c>
      <c r="G248" s="32"/>
      <c r="H248" s="32"/>
      <c r="I248" s="96"/>
      <c r="J248" s="32"/>
      <c r="K248" s="32"/>
      <c r="L248" s="35"/>
      <c r="M248" s="181"/>
      <c r="N248" s="57"/>
      <c r="O248" s="57"/>
      <c r="P248" s="57"/>
      <c r="Q248" s="57"/>
      <c r="R248" s="57"/>
      <c r="S248" s="57"/>
      <c r="T248" s="58"/>
      <c r="AT248" s="14" t="s">
        <v>166</v>
      </c>
      <c r="AU248" s="14" t="s">
        <v>82</v>
      </c>
    </row>
    <row r="249" spans="2:65" s="1" customFormat="1" ht="58.5">
      <c r="B249" s="31"/>
      <c r="C249" s="32"/>
      <c r="D249" s="179" t="s">
        <v>168</v>
      </c>
      <c r="E249" s="32"/>
      <c r="F249" s="182" t="s">
        <v>414</v>
      </c>
      <c r="G249" s="32"/>
      <c r="H249" s="32"/>
      <c r="I249" s="96"/>
      <c r="J249" s="32"/>
      <c r="K249" s="32"/>
      <c r="L249" s="35"/>
      <c r="M249" s="181"/>
      <c r="N249" s="57"/>
      <c r="O249" s="57"/>
      <c r="P249" s="57"/>
      <c r="Q249" s="57"/>
      <c r="R249" s="57"/>
      <c r="S249" s="57"/>
      <c r="T249" s="58"/>
      <c r="AT249" s="14" t="s">
        <v>168</v>
      </c>
      <c r="AU249" s="14" t="s">
        <v>82</v>
      </c>
    </row>
    <row r="250" spans="2:65" s="11" customFormat="1">
      <c r="B250" s="183"/>
      <c r="C250" s="184"/>
      <c r="D250" s="179" t="s">
        <v>170</v>
      </c>
      <c r="E250" s="185" t="s">
        <v>88</v>
      </c>
      <c r="F250" s="186" t="s">
        <v>89</v>
      </c>
      <c r="G250" s="184"/>
      <c r="H250" s="187">
        <v>3.5</v>
      </c>
      <c r="I250" s="188"/>
      <c r="J250" s="184"/>
      <c r="K250" s="184"/>
      <c r="L250" s="189"/>
      <c r="M250" s="190"/>
      <c r="N250" s="191"/>
      <c r="O250" s="191"/>
      <c r="P250" s="191"/>
      <c r="Q250" s="191"/>
      <c r="R250" s="191"/>
      <c r="S250" s="191"/>
      <c r="T250" s="192"/>
      <c r="AT250" s="193" t="s">
        <v>170</v>
      </c>
      <c r="AU250" s="193" t="s">
        <v>82</v>
      </c>
      <c r="AV250" s="11" t="s">
        <v>82</v>
      </c>
      <c r="AW250" s="11" t="s">
        <v>34</v>
      </c>
      <c r="AX250" s="11" t="s">
        <v>78</v>
      </c>
      <c r="AY250" s="193" t="s">
        <v>157</v>
      </c>
    </row>
    <row r="251" spans="2:65" s="1" customFormat="1" ht="16.5" customHeight="1">
      <c r="B251" s="31"/>
      <c r="C251" s="194" t="s">
        <v>415</v>
      </c>
      <c r="D251" s="194" t="s">
        <v>209</v>
      </c>
      <c r="E251" s="195" t="s">
        <v>416</v>
      </c>
      <c r="F251" s="196" t="s">
        <v>417</v>
      </c>
      <c r="G251" s="197" t="s">
        <v>190</v>
      </c>
      <c r="H251" s="198">
        <v>1.5149999999999999</v>
      </c>
      <c r="I251" s="199"/>
      <c r="J251" s="200">
        <f>ROUND(I251*H251,2)</f>
        <v>0</v>
      </c>
      <c r="K251" s="196" t="s">
        <v>163</v>
      </c>
      <c r="L251" s="201"/>
      <c r="M251" s="202" t="s">
        <v>1</v>
      </c>
      <c r="N251" s="203" t="s">
        <v>44</v>
      </c>
      <c r="O251" s="57"/>
      <c r="P251" s="176">
        <f>O251*H251</f>
        <v>0</v>
      </c>
      <c r="Q251" s="176">
        <v>4.8300000000000003E-2</v>
      </c>
      <c r="R251" s="176">
        <f>Q251*H251</f>
        <v>7.3174500000000003E-2</v>
      </c>
      <c r="S251" s="176">
        <v>0</v>
      </c>
      <c r="T251" s="177">
        <f>S251*H251</f>
        <v>0</v>
      </c>
      <c r="AR251" s="14" t="s">
        <v>208</v>
      </c>
      <c r="AT251" s="14" t="s">
        <v>209</v>
      </c>
      <c r="AU251" s="14" t="s">
        <v>82</v>
      </c>
      <c r="AY251" s="14" t="s">
        <v>157</v>
      </c>
      <c r="BE251" s="178">
        <f>IF(N251="základní",J251,0)</f>
        <v>0</v>
      </c>
      <c r="BF251" s="178">
        <f>IF(N251="snížená",J251,0)</f>
        <v>0</v>
      </c>
      <c r="BG251" s="178">
        <f>IF(N251="zákl. přenesená",J251,0)</f>
        <v>0</v>
      </c>
      <c r="BH251" s="178">
        <f>IF(N251="sníž. přenesená",J251,0)</f>
        <v>0</v>
      </c>
      <c r="BI251" s="178">
        <f>IF(N251="nulová",J251,0)</f>
        <v>0</v>
      </c>
      <c r="BJ251" s="14" t="s">
        <v>78</v>
      </c>
      <c r="BK251" s="178">
        <f>ROUND(I251*H251,2)</f>
        <v>0</v>
      </c>
      <c r="BL251" s="14" t="s">
        <v>164</v>
      </c>
      <c r="BM251" s="14" t="s">
        <v>418</v>
      </c>
    </row>
    <row r="252" spans="2:65" s="1" customFormat="1">
      <c r="B252" s="31"/>
      <c r="C252" s="32"/>
      <c r="D252" s="179" t="s">
        <v>166</v>
      </c>
      <c r="E252" s="32"/>
      <c r="F252" s="180" t="s">
        <v>417</v>
      </c>
      <c r="G252" s="32"/>
      <c r="H252" s="32"/>
      <c r="I252" s="96"/>
      <c r="J252" s="32"/>
      <c r="K252" s="32"/>
      <c r="L252" s="35"/>
      <c r="M252" s="181"/>
      <c r="N252" s="57"/>
      <c r="O252" s="57"/>
      <c r="P252" s="57"/>
      <c r="Q252" s="57"/>
      <c r="R252" s="57"/>
      <c r="S252" s="57"/>
      <c r="T252" s="58"/>
      <c r="AT252" s="14" t="s">
        <v>166</v>
      </c>
      <c r="AU252" s="14" t="s">
        <v>82</v>
      </c>
    </row>
    <row r="253" spans="2:65" s="11" customFormat="1">
      <c r="B253" s="183"/>
      <c r="C253" s="184"/>
      <c r="D253" s="179" t="s">
        <v>170</v>
      </c>
      <c r="E253" s="185" t="s">
        <v>90</v>
      </c>
      <c r="F253" s="186" t="s">
        <v>419</v>
      </c>
      <c r="G253" s="184"/>
      <c r="H253" s="187">
        <v>1.5149999999999999</v>
      </c>
      <c r="I253" s="188"/>
      <c r="J253" s="184"/>
      <c r="K253" s="184"/>
      <c r="L253" s="189"/>
      <c r="M253" s="190"/>
      <c r="N253" s="191"/>
      <c r="O253" s="191"/>
      <c r="P253" s="191"/>
      <c r="Q253" s="191"/>
      <c r="R253" s="191"/>
      <c r="S253" s="191"/>
      <c r="T253" s="192"/>
      <c r="AT253" s="193" t="s">
        <v>170</v>
      </c>
      <c r="AU253" s="193" t="s">
        <v>82</v>
      </c>
      <c r="AV253" s="11" t="s">
        <v>82</v>
      </c>
      <c r="AW253" s="11" t="s">
        <v>34</v>
      </c>
      <c r="AX253" s="11" t="s">
        <v>78</v>
      </c>
      <c r="AY253" s="193" t="s">
        <v>157</v>
      </c>
    </row>
    <row r="254" spans="2:65" s="1" customFormat="1" ht="16.5" customHeight="1">
      <c r="B254" s="31"/>
      <c r="C254" s="194" t="s">
        <v>420</v>
      </c>
      <c r="D254" s="194" t="s">
        <v>209</v>
      </c>
      <c r="E254" s="195" t="s">
        <v>421</v>
      </c>
      <c r="F254" s="196" t="s">
        <v>422</v>
      </c>
      <c r="G254" s="197" t="s">
        <v>190</v>
      </c>
      <c r="H254" s="198">
        <v>2.02</v>
      </c>
      <c r="I254" s="199"/>
      <c r="J254" s="200">
        <f>ROUND(I254*H254,2)</f>
        <v>0</v>
      </c>
      <c r="K254" s="196" t="s">
        <v>163</v>
      </c>
      <c r="L254" s="201"/>
      <c r="M254" s="202" t="s">
        <v>1</v>
      </c>
      <c r="N254" s="203" t="s">
        <v>44</v>
      </c>
      <c r="O254" s="57"/>
      <c r="P254" s="176">
        <f>O254*H254</f>
        <v>0</v>
      </c>
      <c r="Q254" s="176">
        <v>6.4000000000000001E-2</v>
      </c>
      <c r="R254" s="176">
        <f>Q254*H254</f>
        <v>0.12928000000000001</v>
      </c>
      <c r="S254" s="176">
        <v>0</v>
      </c>
      <c r="T254" s="177">
        <f>S254*H254</f>
        <v>0</v>
      </c>
      <c r="AR254" s="14" t="s">
        <v>208</v>
      </c>
      <c r="AT254" s="14" t="s">
        <v>209</v>
      </c>
      <c r="AU254" s="14" t="s">
        <v>82</v>
      </c>
      <c r="AY254" s="14" t="s">
        <v>157</v>
      </c>
      <c r="BE254" s="178">
        <f>IF(N254="základní",J254,0)</f>
        <v>0</v>
      </c>
      <c r="BF254" s="178">
        <f>IF(N254="snížená",J254,0)</f>
        <v>0</v>
      </c>
      <c r="BG254" s="178">
        <f>IF(N254="zákl. přenesená",J254,0)</f>
        <v>0</v>
      </c>
      <c r="BH254" s="178">
        <f>IF(N254="sníž. přenesená",J254,0)</f>
        <v>0</v>
      </c>
      <c r="BI254" s="178">
        <f>IF(N254="nulová",J254,0)</f>
        <v>0</v>
      </c>
      <c r="BJ254" s="14" t="s">
        <v>78</v>
      </c>
      <c r="BK254" s="178">
        <f>ROUND(I254*H254,2)</f>
        <v>0</v>
      </c>
      <c r="BL254" s="14" t="s">
        <v>164</v>
      </c>
      <c r="BM254" s="14" t="s">
        <v>423</v>
      </c>
    </row>
    <row r="255" spans="2:65" s="1" customFormat="1">
      <c r="B255" s="31"/>
      <c r="C255" s="32"/>
      <c r="D255" s="179" t="s">
        <v>166</v>
      </c>
      <c r="E255" s="32"/>
      <c r="F255" s="180" t="s">
        <v>422</v>
      </c>
      <c r="G255" s="32"/>
      <c r="H255" s="32"/>
      <c r="I255" s="96"/>
      <c r="J255" s="32"/>
      <c r="K255" s="32"/>
      <c r="L255" s="35"/>
      <c r="M255" s="181"/>
      <c r="N255" s="57"/>
      <c r="O255" s="57"/>
      <c r="P255" s="57"/>
      <c r="Q255" s="57"/>
      <c r="R255" s="57"/>
      <c r="S255" s="57"/>
      <c r="T255" s="58"/>
      <c r="AT255" s="14" t="s">
        <v>166</v>
      </c>
      <c r="AU255" s="14" t="s">
        <v>82</v>
      </c>
    </row>
    <row r="256" spans="2:65" s="11" customFormat="1">
      <c r="B256" s="183"/>
      <c r="C256" s="184"/>
      <c r="D256" s="179" t="s">
        <v>170</v>
      </c>
      <c r="E256" s="185" t="s">
        <v>92</v>
      </c>
      <c r="F256" s="186" t="s">
        <v>424</v>
      </c>
      <c r="G256" s="184"/>
      <c r="H256" s="187">
        <v>2.02</v>
      </c>
      <c r="I256" s="188"/>
      <c r="J256" s="184"/>
      <c r="K256" s="184"/>
      <c r="L256" s="189"/>
      <c r="M256" s="190"/>
      <c r="N256" s="191"/>
      <c r="O256" s="191"/>
      <c r="P256" s="191"/>
      <c r="Q256" s="191"/>
      <c r="R256" s="191"/>
      <c r="S256" s="191"/>
      <c r="T256" s="192"/>
      <c r="AT256" s="193" t="s">
        <v>170</v>
      </c>
      <c r="AU256" s="193" t="s">
        <v>82</v>
      </c>
      <c r="AV256" s="11" t="s">
        <v>82</v>
      </c>
      <c r="AW256" s="11" t="s">
        <v>34</v>
      </c>
      <c r="AX256" s="11" t="s">
        <v>78</v>
      </c>
      <c r="AY256" s="193" t="s">
        <v>157</v>
      </c>
    </row>
    <row r="257" spans="2:65" s="1" customFormat="1" ht="16.5" customHeight="1">
      <c r="B257" s="31"/>
      <c r="C257" s="167" t="s">
        <v>425</v>
      </c>
      <c r="D257" s="167" t="s">
        <v>159</v>
      </c>
      <c r="E257" s="168" t="s">
        <v>426</v>
      </c>
      <c r="F257" s="169" t="s">
        <v>427</v>
      </c>
      <c r="G257" s="170" t="s">
        <v>190</v>
      </c>
      <c r="H257" s="171">
        <v>416.1</v>
      </c>
      <c r="I257" s="172"/>
      <c r="J257" s="173">
        <f>ROUND(I257*H257,2)</f>
        <v>0</v>
      </c>
      <c r="K257" s="169" t="s">
        <v>163</v>
      </c>
      <c r="L257" s="35"/>
      <c r="M257" s="174" t="s">
        <v>1</v>
      </c>
      <c r="N257" s="175" t="s">
        <v>44</v>
      </c>
      <c r="O257" s="57"/>
      <c r="P257" s="176">
        <f>O257*H257</f>
        <v>0</v>
      </c>
      <c r="Q257" s="176">
        <v>0.1295</v>
      </c>
      <c r="R257" s="176">
        <f>Q257*H257</f>
        <v>53.884950000000003</v>
      </c>
      <c r="S257" s="176">
        <v>0</v>
      </c>
      <c r="T257" s="177">
        <f>S257*H257</f>
        <v>0</v>
      </c>
      <c r="AR257" s="14" t="s">
        <v>164</v>
      </c>
      <c r="AT257" s="14" t="s">
        <v>159</v>
      </c>
      <c r="AU257" s="14" t="s">
        <v>82</v>
      </c>
      <c r="AY257" s="14" t="s">
        <v>157</v>
      </c>
      <c r="BE257" s="178">
        <f>IF(N257="základní",J257,0)</f>
        <v>0</v>
      </c>
      <c r="BF257" s="178">
        <f>IF(N257="snížená",J257,0)</f>
        <v>0</v>
      </c>
      <c r="BG257" s="178">
        <f>IF(N257="zákl. přenesená",J257,0)</f>
        <v>0</v>
      </c>
      <c r="BH257" s="178">
        <f>IF(N257="sníž. přenesená",J257,0)</f>
        <v>0</v>
      </c>
      <c r="BI257" s="178">
        <f>IF(N257="nulová",J257,0)</f>
        <v>0</v>
      </c>
      <c r="BJ257" s="14" t="s">
        <v>78</v>
      </c>
      <c r="BK257" s="178">
        <f>ROUND(I257*H257,2)</f>
        <v>0</v>
      </c>
      <c r="BL257" s="14" t="s">
        <v>164</v>
      </c>
      <c r="BM257" s="14" t="s">
        <v>428</v>
      </c>
    </row>
    <row r="258" spans="2:65" s="1" customFormat="1" ht="19.5">
      <c r="B258" s="31"/>
      <c r="C258" s="32"/>
      <c r="D258" s="179" t="s">
        <v>166</v>
      </c>
      <c r="E258" s="32"/>
      <c r="F258" s="180" t="s">
        <v>429</v>
      </c>
      <c r="G258" s="32"/>
      <c r="H258" s="32"/>
      <c r="I258" s="96"/>
      <c r="J258" s="32"/>
      <c r="K258" s="32"/>
      <c r="L258" s="35"/>
      <c r="M258" s="181"/>
      <c r="N258" s="57"/>
      <c r="O258" s="57"/>
      <c r="P258" s="57"/>
      <c r="Q258" s="57"/>
      <c r="R258" s="57"/>
      <c r="S258" s="57"/>
      <c r="T258" s="58"/>
      <c r="AT258" s="14" t="s">
        <v>166</v>
      </c>
      <c r="AU258" s="14" t="s">
        <v>82</v>
      </c>
    </row>
    <row r="259" spans="2:65" s="1" customFormat="1" ht="48.75">
      <c r="B259" s="31"/>
      <c r="C259" s="32"/>
      <c r="D259" s="179" t="s">
        <v>168</v>
      </c>
      <c r="E259" s="32"/>
      <c r="F259" s="182" t="s">
        <v>430</v>
      </c>
      <c r="G259" s="32"/>
      <c r="H259" s="32"/>
      <c r="I259" s="96"/>
      <c r="J259" s="32"/>
      <c r="K259" s="32"/>
      <c r="L259" s="35"/>
      <c r="M259" s="181"/>
      <c r="N259" s="57"/>
      <c r="O259" s="57"/>
      <c r="P259" s="57"/>
      <c r="Q259" s="57"/>
      <c r="R259" s="57"/>
      <c r="S259" s="57"/>
      <c r="T259" s="58"/>
      <c r="AT259" s="14" t="s">
        <v>168</v>
      </c>
      <c r="AU259" s="14" t="s">
        <v>82</v>
      </c>
    </row>
    <row r="260" spans="2:65" s="11" customFormat="1">
      <c r="B260" s="183"/>
      <c r="C260" s="184"/>
      <c r="D260" s="179" t="s">
        <v>170</v>
      </c>
      <c r="E260" s="185" t="s">
        <v>94</v>
      </c>
      <c r="F260" s="186" t="s">
        <v>431</v>
      </c>
      <c r="G260" s="184"/>
      <c r="H260" s="187">
        <v>416.1</v>
      </c>
      <c r="I260" s="188"/>
      <c r="J260" s="184"/>
      <c r="K260" s="184"/>
      <c r="L260" s="189"/>
      <c r="M260" s="190"/>
      <c r="N260" s="191"/>
      <c r="O260" s="191"/>
      <c r="P260" s="191"/>
      <c r="Q260" s="191"/>
      <c r="R260" s="191"/>
      <c r="S260" s="191"/>
      <c r="T260" s="192"/>
      <c r="AT260" s="193" t="s">
        <v>170</v>
      </c>
      <c r="AU260" s="193" t="s">
        <v>82</v>
      </c>
      <c r="AV260" s="11" t="s">
        <v>82</v>
      </c>
      <c r="AW260" s="11" t="s">
        <v>34</v>
      </c>
      <c r="AX260" s="11" t="s">
        <v>78</v>
      </c>
      <c r="AY260" s="193" t="s">
        <v>157</v>
      </c>
    </row>
    <row r="261" spans="2:65" s="1" customFormat="1" ht="16.5" customHeight="1">
      <c r="B261" s="31"/>
      <c r="C261" s="194" t="s">
        <v>432</v>
      </c>
      <c r="D261" s="194" t="s">
        <v>209</v>
      </c>
      <c r="E261" s="195" t="s">
        <v>433</v>
      </c>
      <c r="F261" s="196" t="s">
        <v>434</v>
      </c>
      <c r="G261" s="197" t="s">
        <v>190</v>
      </c>
      <c r="H261" s="198">
        <v>420.26100000000002</v>
      </c>
      <c r="I261" s="199"/>
      <c r="J261" s="200">
        <f>ROUND(I261*H261,2)</f>
        <v>0</v>
      </c>
      <c r="K261" s="196" t="s">
        <v>163</v>
      </c>
      <c r="L261" s="201"/>
      <c r="M261" s="202" t="s">
        <v>1</v>
      </c>
      <c r="N261" s="203" t="s">
        <v>44</v>
      </c>
      <c r="O261" s="57"/>
      <c r="P261" s="176">
        <f>O261*H261</f>
        <v>0</v>
      </c>
      <c r="Q261" s="176">
        <v>5.8000000000000003E-2</v>
      </c>
      <c r="R261" s="176">
        <f>Q261*H261</f>
        <v>24.375138000000003</v>
      </c>
      <c r="S261" s="176">
        <v>0</v>
      </c>
      <c r="T261" s="177">
        <f>S261*H261</f>
        <v>0</v>
      </c>
      <c r="AR261" s="14" t="s">
        <v>208</v>
      </c>
      <c r="AT261" s="14" t="s">
        <v>209</v>
      </c>
      <c r="AU261" s="14" t="s">
        <v>82</v>
      </c>
      <c r="AY261" s="14" t="s">
        <v>157</v>
      </c>
      <c r="BE261" s="178">
        <f>IF(N261="základní",J261,0)</f>
        <v>0</v>
      </c>
      <c r="BF261" s="178">
        <f>IF(N261="snížená",J261,0)</f>
        <v>0</v>
      </c>
      <c r="BG261" s="178">
        <f>IF(N261="zákl. přenesená",J261,0)</f>
        <v>0</v>
      </c>
      <c r="BH261" s="178">
        <f>IF(N261="sníž. přenesená",J261,0)</f>
        <v>0</v>
      </c>
      <c r="BI261" s="178">
        <f>IF(N261="nulová",J261,0)</f>
        <v>0</v>
      </c>
      <c r="BJ261" s="14" t="s">
        <v>78</v>
      </c>
      <c r="BK261" s="178">
        <f>ROUND(I261*H261,2)</f>
        <v>0</v>
      </c>
      <c r="BL261" s="14" t="s">
        <v>164</v>
      </c>
      <c r="BM261" s="14" t="s">
        <v>435</v>
      </c>
    </row>
    <row r="262" spans="2:65" s="1" customFormat="1">
      <c r="B262" s="31"/>
      <c r="C262" s="32"/>
      <c r="D262" s="179" t="s">
        <v>166</v>
      </c>
      <c r="E262" s="32"/>
      <c r="F262" s="180" t="s">
        <v>434</v>
      </c>
      <c r="G262" s="32"/>
      <c r="H262" s="32"/>
      <c r="I262" s="96"/>
      <c r="J262" s="32"/>
      <c r="K262" s="32"/>
      <c r="L262" s="35"/>
      <c r="M262" s="181"/>
      <c r="N262" s="57"/>
      <c r="O262" s="57"/>
      <c r="P262" s="57"/>
      <c r="Q262" s="57"/>
      <c r="R262" s="57"/>
      <c r="S262" s="57"/>
      <c r="T262" s="58"/>
      <c r="AT262" s="14" t="s">
        <v>166</v>
      </c>
      <c r="AU262" s="14" t="s">
        <v>82</v>
      </c>
    </row>
    <row r="263" spans="2:65" s="11" customFormat="1">
      <c r="B263" s="183"/>
      <c r="C263" s="184"/>
      <c r="D263" s="179" t="s">
        <v>170</v>
      </c>
      <c r="E263" s="185" t="s">
        <v>1</v>
      </c>
      <c r="F263" s="186" t="s">
        <v>436</v>
      </c>
      <c r="G263" s="184"/>
      <c r="H263" s="187">
        <v>420.26100000000002</v>
      </c>
      <c r="I263" s="188"/>
      <c r="J263" s="184"/>
      <c r="K263" s="184"/>
      <c r="L263" s="189"/>
      <c r="M263" s="190"/>
      <c r="N263" s="191"/>
      <c r="O263" s="191"/>
      <c r="P263" s="191"/>
      <c r="Q263" s="191"/>
      <c r="R263" s="191"/>
      <c r="S263" s="191"/>
      <c r="T263" s="192"/>
      <c r="AT263" s="193" t="s">
        <v>170</v>
      </c>
      <c r="AU263" s="193" t="s">
        <v>82</v>
      </c>
      <c r="AV263" s="11" t="s">
        <v>82</v>
      </c>
      <c r="AW263" s="11" t="s">
        <v>34</v>
      </c>
      <c r="AX263" s="11" t="s">
        <v>78</v>
      </c>
      <c r="AY263" s="193" t="s">
        <v>157</v>
      </c>
    </row>
    <row r="264" spans="2:65" s="1" customFormat="1" ht="16.5" customHeight="1">
      <c r="B264" s="31"/>
      <c r="C264" s="167" t="s">
        <v>437</v>
      </c>
      <c r="D264" s="167" t="s">
        <v>159</v>
      </c>
      <c r="E264" s="168" t="s">
        <v>438</v>
      </c>
      <c r="F264" s="169" t="s">
        <v>439</v>
      </c>
      <c r="G264" s="170" t="s">
        <v>190</v>
      </c>
      <c r="H264" s="171">
        <v>15.7</v>
      </c>
      <c r="I264" s="172"/>
      <c r="J264" s="173">
        <f>ROUND(I264*H264,2)</f>
        <v>0</v>
      </c>
      <c r="K264" s="169" t="s">
        <v>163</v>
      </c>
      <c r="L264" s="35"/>
      <c r="M264" s="174" t="s">
        <v>1</v>
      </c>
      <c r="N264" s="175" t="s">
        <v>44</v>
      </c>
      <c r="O264" s="57"/>
      <c r="P264" s="176">
        <f>O264*H264</f>
        <v>0</v>
      </c>
      <c r="Q264" s="176">
        <v>0</v>
      </c>
      <c r="R264" s="176">
        <f>Q264*H264</f>
        <v>0</v>
      </c>
      <c r="S264" s="176">
        <v>0</v>
      </c>
      <c r="T264" s="177">
        <f>S264*H264</f>
        <v>0</v>
      </c>
      <c r="AR264" s="14" t="s">
        <v>164</v>
      </c>
      <c r="AT264" s="14" t="s">
        <v>159</v>
      </c>
      <c r="AU264" s="14" t="s">
        <v>82</v>
      </c>
      <c r="AY264" s="14" t="s">
        <v>157</v>
      </c>
      <c r="BE264" s="178">
        <f>IF(N264="základní",J264,0)</f>
        <v>0</v>
      </c>
      <c r="BF264" s="178">
        <f>IF(N264="snížená",J264,0)</f>
        <v>0</v>
      </c>
      <c r="BG264" s="178">
        <f>IF(N264="zákl. přenesená",J264,0)</f>
        <v>0</v>
      </c>
      <c r="BH264" s="178">
        <f>IF(N264="sníž. přenesená",J264,0)</f>
        <v>0</v>
      </c>
      <c r="BI264" s="178">
        <f>IF(N264="nulová",J264,0)</f>
        <v>0</v>
      </c>
      <c r="BJ264" s="14" t="s">
        <v>78</v>
      </c>
      <c r="BK264" s="178">
        <f>ROUND(I264*H264,2)</f>
        <v>0</v>
      </c>
      <c r="BL264" s="14" t="s">
        <v>164</v>
      </c>
      <c r="BM264" s="14" t="s">
        <v>440</v>
      </c>
    </row>
    <row r="265" spans="2:65" s="1" customFormat="1">
      <c r="B265" s="31"/>
      <c r="C265" s="32"/>
      <c r="D265" s="179" t="s">
        <v>166</v>
      </c>
      <c r="E265" s="32"/>
      <c r="F265" s="180" t="s">
        <v>441</v>
      </c>
      <c r="G265" s="32"/>
      <c r="H265" s="32"/>
      <c r="I265" s="96"/>
      <c r="J265" s="32"/>
      <c r="K265" s="32"/>
      <c r="L265" s="35"/>
      <c r="M265" s="181"/>
      <c r="N265" s="57"/>
      <c r="O265" s="57"/>
      <c r="P265" s="57"/>
      <c r="Q265" s="57"/>
      <c r="R265" s="57"/>
      <c r="S265" s="57"/>
      <c r="T265" s="58"/>
      <c r="AT265" s="14" t="s">
        <v>166</v>
      </c>
      <c r="AU265" s="14" t="s">
        <v>82</v>
      </c>
    </row>
    <row r="266" spans="2:65" s="1" customFormat="1" ht="19.5">
      <c r="B266" s="31"/>
      <c r="C266" s="32"/>
      <c r="D266" s="179" t="s">
        <v>168</v>
      </c>
      <c r="E266" s="32"/>
      <c r="F266" s="182" t="s">
        <v>442</v>
      </c>
      <c r="G266" s="32"/>
      <c r="H266" s="32"/>
      <c r="I266" s="96"/>
      <c r="J266" s="32"/>
      <c r="K266" s="32"/>
      <c r="L266" s="35"/>
      <c r="M266" s="181"/>
      <c r="N266" s="57"/>
      <c r="O266" s="57"/>
      <c r="P266" s="57"/>
      <c r="Q266" s="57"/>
      <c r="R266" s="57"/>
      <c r="S266" s="57"/>
      <c r="T266" s="58"/>
      <c r="AT266" s="14" t="s">
        <v>168</v>
      </c>
      <c r="AU266" s="14" t="s">
        <v>82</v>
      </c>
    </row>
    <row r="267" spans="2:65" s="11" customFormat="1">
      <c r="B267" s="183"/>
      <c r="C267" s="184"/>
      <c r="D267" s="179" t="s">
        <v>170</v>
      </c>
      <c r="E267" s="185" t="s">
        <v>1</v>
      </c>
      <c r="F267" s="186" t="s">
        <v>86</v>
      </c>
      <c r="G267" s="184"/>
      <c r="H267" s="187">
        <v>15.7</v>
      </c>
      <c r="I267" s="188"/>
      <c r="J267" s="184"/>
      <c r="K267" s="184"/>
      <c r="L267" s="189"/>
      <c r="M267" s="190"/>
      <c r="N267" s="191"/>
      <c r="O267" s="191"/>
      <c r="P267" s="191"/>
      <c r="Q267" s="191"/>
      <c r="R267" s="191"/>
      <c r="S267" s="191"/>
      <c r="T267" s="192"/>
      <c r="AT267" s="193" t="s">
        <v>170</v>
      </c>
      <c r="AU267" s="193" t="s">
        <v>82</v>
      </c>
      <c r="AV267" s="11" t="s">
        <v>82</v>
      </c>
      <c r="AW267" s="11" t="s">
        <v>34</v>
      </c>
      <c r="AX267" s="11" t="s">
        <v>78</v>
      </c>
      <c r="AY267" s="193" t="s">
        <v>157</v>
      </c>
    </row>
    <row r="268" spans="2:65" s="1" customFormat="1" ht="16.5" customHeight="1">
      <c r="B268" s="31"/>
      <c r="C268" s="167" t="s">
        <v>443</v>
      </c>
      <c r="D268" s="167" t="s">
        <v>159</v>
      </c>
      <c r="E268" s="168" t="s">
        <v>444</v>
      </c>
      <c r="F268" s="169" t="s">
        <v>445</v>
      </c>
      <c r="G268" s="170" t="s">
        <v>190</v>
      </c>
      <c r="H268" s="171">
        <v>15.7</v>
      </c>
      <c r="I268" s="172"/>
      <c r="J268" s="173">
        <f>ROUND(I268*H268,2)</f>
        <v>0</v>
      </c>
      <c r="K268" s="169" t="s">
        <v>163</v>
      </c>
      <c r="L268" s="35"/>
      <c r="M268" s="174" t="s">
        <v>1</v>
      </c>
      <c r="N268" s="175" t="s">
        <v>44</v>
      </c>
      <c r="O268" s="57"/>
      <c r="P268" s="176">
        <f>O268*H268</f>
        <v>0</v>
      </c>
      <c r="Q268" s="176">
        <v>5.0000000000000002E-5</v>
      </c>
      <c r="R268" s="176">
        <f>Q268*H268</f>
        <v>7.85E-4</v>
      </c>
      <c r="S268" s="176">
        <v>0</v>
      </c>
      <c r="T268" s="177">
        <f>S268*H268</f>
        <v>0</v>
      </c>
      <c r="AR268" s="14" t="s">
        <v>164</v>
      </c>
      <c r="AT268" s="14" t="s">
        <v>159</v>
      </c>
      <c r="AU268" s="14" t="s">
        <v>82</v>
      </c>
      <c r="AY268" s="14" t="s">
        <v>157</v>
      </c>
      <c r="BE268" s="178">
        <f>IF(N268="základní",J268,0)</f>
        <v>0</v>
      </c>
      <c r="BF268" s="178">
        <f>IF(N268="snížená",J268,0)</f>
        <v>0</v>
      </c>
      <c r="BG268" s="178">
        <f>IF(N268="zákl. přenesená",J268,0)</f>
        <v>0</v>
      </c>
      <c r="BH268" s="178">
        <f>IF(N268="sníž. přenesená",J268,0)</f>
        <v>0</v>
      </c>
      <c r="BI268" s="178">
        <f>IF(N268="nulová",J268,0)</f>
        <v>0</v>
      </c>
      <c r="BJ268" s="14" t="s">
        <v>78</v>
      </c>
      <c r="BK268" s="178">
        <f>ROUND(I268*H268,2)</f>
        <v>0</v>
      </c>
      <c r="BL268" s="14" t="s">
        <v>164</v>
      </c>
      <c r="BM268" s="14" t="s">
        <v>446</v>
      </c>
    </row>
    <row r="269" spans="2:65" s="1" customFormat="1" ht="19.5">
      <c r="B269" s="31"/>
      <c r="C269" s="32"/>
      <c r="D269" s="179" t="s">
        <v>166</v>
      </c>
      <c r="E269" s="32"/>
      <c r="F269" s="180" t="s">
        <v>447</v>
      </c>
      <c r="G269" s="32"/>
      <c r="H269" s="32"/>
      <c r="I269" s="96"/>
      <c r="J269" s="32"/>
      <c r="K269" s="32"/>
      <c r="L269" s="35"/>
      <c r="M269" s="181"/>
      <c r="N269" s="57"/>
      <c r="O269" s="57"/>
      <c r="P269" s="57"/>
      <c r="Q269" s="57"/>
      <c r="R269" s="57"/>
      <c r="S269" s="57"/>
      <c r="T269" s="58"/>
      <c r="AT269" s="14" t="s">
        <v>166</v>
      </c>
      <c r="AU269" s="14" t="s">
        <v>82</v>
      </c>
    </row>
    <row r="270" spans="2:65" s="1" customFormat="1" ht="29.25">
      <c r="B270" s="31"/>
      <c r="C270" s="32"/>
      <c r="D270" s="179" t="s">
        <v>168</v>
      </c>
      <c r="E270" s="32"/>
      <c r="F270" s="182" t="s">
        <v>448</v>
      </c>
      <c r="G270" s="32"/>
      <c r="H270" s="32"/>
      <c r="I270" s="96"/>
      <c r="J270" s="32"/>
      <c r="K270" s="32"/>
      <c r="L270" s="35"/>
      <c r="M270" s="181"/>
      <c r="N270" s="57"/>
      <c r="O270" s="57"/>
      <c r="P270" s="57"/>
      <c r="Q270" s="57"/>
      <c r="R270" s="57"/>
      <c r="S270" s="57"/>
      <c r="T270" s="58"/>
      <c r="AT270" s="14" t="s">
        <v>168</v>
      </c>
      <c r="AU270" s="14" t="s">
        <v>82</v>
      </c>
    </row>
    <row r="271" spans="2:65" s="11" customFormat="1">
      <c r="B271" s="183"/>
      <c r="C271" s="184"/>
      <c r="D271" s="179" t="s">
        <v>170</v>
      </c>
      <c r="E271" s="185" t="s">
        <v>1</v>
      </c>
      <c r="F271" s="186" t="s">
        <v>86</v>
      </c>
      <c r="G271" s="184"/>
      <c r="H271" s="187">
        <v>15.7</v>
      </c>
      <c r="I271" s="188"/>
      <c r="J271" s="184"/>
      <c r="K271" s="184"/>
      <c r="L271" s="189"/>
      <c r="M271" s="190"/>
      <c r="N271" s="191"/>
      <c r="O271" s="191"/>
      <c r="P271" s="191"/>
      <c r="Q271" s="191"/>
      <c r="R271" s="191"/>
      <c r="S271" s="191"/>
      <c r="T271" s="192"/>
      <c r="AT271" s="193" t="s">
        <v>170</v>
      </c>
      <c r="AU271" s="193" t="s">
        <v>82</v>
      </c>
      <c r="AV271" s="11" t="s">
        <v>82</v>
      </c>
      <c r="AW271" s="11" t="s">
        <v>34</v>
      </c>
      <c r="AX271" s="11" t="s">
        <v>78</v>
      </c>
      <c r="AY271" s="193" t="s">
        <v>157</v>
      </c>
    </row>
    <row r="272" spans="2:65" s="1" customFormat="1" ht="16.5" customHeight="1">
      <c r="B272" s="31"/>
      <c r="C272" s="167" t="s">
        <v>449</v>
      </c>
      <c r="D272" s="167" t="s">
        <v>159</v>
      </c>
      <c r="E272" s="168" t="s">
        <v>450</v>
      </c>
      <c r="F272" s="169" t="s">
        <v>451</v>
      </c>
      <c r="G272" s="170" t="s">
        <v>190</v>
      </c>
      <c r="H272" s="171">
        <v>15.7</v>
      </c>
      <c r="I272" s="172"/>
      <c r="J272" s="173">
        <f>ROUND(I272*H272,2)</f>
        <v>0</v>
      </c>
      <c r="K272" s="169" t="s">
        <v>163</v>
      </c>
      <c r="L272" s="35"/>
      <c r="M272" s="174" t="s">
        <v>1</v>
      </c>
      <c r="N272" s="175" t="s">
        <v>44</v>
      </c>
      <c r="O272" s="57"/>
      <c r="P272" s="176">
        <f>O272*H272</f>
        <v>0</v>
      </c>
      <c r="Q272" s="176">
        <v>0</v>
      </c>
      <c r="R272" s="176">
        <f>Q272*H272</f>
        <v>0</v>
      </c>
      <c r="S272" s="176">
        <v>0</v>
      </c>
      <c r="T272" s="177">
        <f>S272*H272</f>
        <v>0</v>
      </c>
      <c r="AR272" s="14" t="s">
        <v>164</v>
      </c>
      <c r="AT272" s="14" t="s">
        <v>159</v>
      </c>
      <c r="AU272" s="14" t="s">
        <v>82</v>
      </c>
      <c r="AY272" s="14" t="s">
        <v>157</v>
      </c>
      <c r="BE272" s="178">
        <f>IF(N272="základní",J272,0)</f>
        <v>0</v>
      </c>
      <c r="BF272" s="178">
        <f>IF(N272="snížená",J272,0)</f>
        <v>0</v>
      </c>
      <c r="BG272" s="178">
        <f>IF(N272="zákl. přenesená",J272,0)</f>
        <v>0</v>
      </c>
      <c r="BH272" s="178">
        <f>IF(N272="sníž. přenesená",J272,0)</f>
        <v>0</v>
      </c>
      <c r="BI272" s="178">
        <f>IF(N272="nulová",J272,0)</f>
        <v>0</v>
      </c>
      <c r="BJ272" s="14" t="s">
        <v>78</v>
      </c>
      <c r="BK272" s="178">
        <f>ROUND(I272*H272,2)</f>
        <v>0</v>
      </c>
      <c r="BL272" s="14" t="s">
        <v>164</v>
      </c>
      <c r="BM272" s="14" t="s">
        <v>452</v>
      </c>
    </row>
    <row r="273" spans="2:65" s="1" customFormat="1">
      <c r="B273" s="31"/>
      <c r="C273" s="32"/>
      <c r="D273" s="179" t="s">
        <v>166</v>
      </c>
      <c r="E273" s="32"/>
      <c r="F273" s="180" t="s">
        <v>453</v>
      </c>
      <c r="G273" s="32"/>
      <c r="H273" s="32"/>
      <c r="I273" s="96"/>
      <c r="J273" s="32"/>
      <c r="K273" s="32"/>
      <c r="L273" s="35"/>
      <c r="M273" s="181"/>
      <c r="N273" s="57"/>
      <c r="O273" s="57"/>
      <c r="P273" s="57"/>
      <c r="Q273" s="57"/>
      <c r="R273" s="57"/>
      <c r="S273" s="57"/>
      <c r="T273" s="58"/>
      <c r="AT273" s="14" t="s">
        <v>166</v>
      </c>
      <c r="AU273" s="14" t="s">
        <v>82</v>
      </c>
    </row>
    <row r="274" spans="2:65" s="1" customFormat="1" ht="19.5">
      <c r="B274" s="31"/>
      <c r="C274" s="32"/>
      <c r="D274" s="179" t="s">
        <v>168</v>
      </c>
      <c r="E274" s="32"/>
      <c r="F274" s="182" t="s">
        <v>454</v>
      </c>
      <c r="G274" s="32"/>
      <c r="H274" s="32"/>
      <c r="I274" s="96"/>
      <c r="J274" s="32"/>
      <c r="K274" s="32"/>
      <c r="L274" s="35"/>
      <c r="M274" s="181"/>
      <c r="N274" s="57"/>
      <c r="O274" s="57"/>
      <c r="P274" s="57"/>
      <c r="Q274" s="57"/>
      <c r="R274" s="57"/>
      <c r="S274" s="57"/>
      <c r="T274" s="58"/>
      <c r="AT274" s="14" t="s">
        <v>168</v>
      </c>
      <c r="AU274" s="14" t="s">
        <v>82</v>
      </c>
    </row>
    <row r="275" spans="2:65" s="11" customFormat="1">
      <c r="B275" s="183"/>
      <c r="C275" s="184"/>
      <c r="D275" s="179" t="s">
        <v>170</v>
      </c>
      <c r="E275" s="185" t="s">
        <v>86</v>
      </c>
      <c r="F275" s="186" t="s">
        <v>455</v>
      </c>
      <c r="G275" s="184"/>
      <c r="H275" s="187">
        <v>15.7</v>
      </c>
      <c r="I275" s="188"/>
      <c r="J275" s="184"/>
      <c r="K275" s="184"/>
      <c r="L275" s="189"/>
      <c r="M275" s="190"/>
      <c r="N275" s="191"/>
      <c r="O275" s="191"/>
      <c r="P275" s="191"/>
      <c r="Q275" s="191"/>
      <c r="R275" s="191"/>
      <c r="S275" s="191"/>
      <c r="T275" s="192"/>
      <c r="AT275" s="193" t="s">
        <v>170</v>
      </c>
      <c r="AU275" s="193" t="s">
        <v>82</v>
      </c>
      <c r="AV275" s="11" t="s">
        <v>82</v>
      </c>
      <c r="AW275" s="11" t="s">
        <v>34</v>
      </c>
      <c r="AX275" s="11" t="s">
        <v>78</v>
      </c>
      <c r="AY275" s="193" t="s">
        <v>157</v>
      </c>
    </row>
    <row r="276" spans="2:65" s="10" customFormat="1" ht="22.9" customHeight="1">
      <c r="B276" s="151"/>
      <c r="C276" s="152"/>
      <c r="D276" s="153" t="s">
        <v>72</v>
      </c>
      <c r="E276" s="165" t="s">
        <v>456</v>
      </c>
      <c r="F276" s="165" t="s">
        <v>457</v>
      </c>
      <c r="G276" s="152"/>
      <c r="H276" s="152"/>
      <c r="I276" s="155"/>
      <c r="J276" s="166">
        <f>BK276</f>
        <v>0</v>
      </c>
      <c r="K276" s="152"/>
      <c r="L276" s="157"/>
      <c r="M276" s="158"/>
      <c r="N276" s="159"/>
      <c r="O276" s="159"/>
      <c r="P276" s="160">
        <f>SUM(P277:P291)</f>
        <v>0</v>
      </c>
      <c r="Q276" s="159"/>
      <c r="R276" s="160">
        <f>SUM(R277:R291)</f>
        <v>0</v>
      </c>
      <c r="S276" s="159"/>
      <c r="T276" s="161">
        <f>SUM(T277:T291)</f>
        <v>0</v>
      </c>
      <c r="AR276" s="162" t="s">
        <v>78</v>
      </c>
      <c r="AT276" s="163" t="s">
        <v>72</v>
      </c>
      <c r="AU276" s="163" t="s">
        <v>78</v>
      </c>
      <c r="AY276" s="162" t="s">
        <v>157</v>
      </c>
      <c r="BK276" s="164">
        <f>SUM(BK277:BK291)</f>
        <v>0</v>
      </c>
    </row>
    <row r="277" spans="2:65" s="1" customFormat="1" ht="16.5" customHeight="1">
      <c r="B277" s="31"/>
      <c r="C277" s="167" t="s">
        <v>458</v>
      </c>
      <c r="D277" s="167" t="s">
        <v>159</v>
      </c>
      <c r="E277" s="168" t="s">
        <v>459</v>
      </c>
      <c r="F277" s="169" t="s">
        <v>460</v>
      </c>
      <c r="G277" s="170" t="s">
        <v>212</v>
      </c>
      <c r="H277" s="171">
        <v>237.60599999999999</v>
      </c>
      <c r="I277" s="172"/>
      <c r="J277" s="173">
        <f>ROUND(I277*H277,2)</f>
        <v>0</v>
      </c>
      <c r="K277" s="169" t="s">
        <v>163</v>
      </c>
      <c r="L277" s="35"/>
      <c r="M277" s="174" t="s">
        <v>1</v>
      </c>
      <c r="N277" s="175" t="s">
        <v>44</v>
      </c>
      <c r="O277" s="57"/>
      <c r="P277" s="176">
        <f>O277*H277</f>
        <v>0</v>
      </c>
      <c r="Q277" s="176">
        <v>0</v>
      </c>
      <c r="R277" s="176">
        <f>Q277*H277</f>
        <v>0</v>
      </c>
      <c r="S277" s="176">
        <v>0</v>
      </c>
      <c r="T277" s="177">
        <f>S277*H277</f>
        <v>0</v>
      </c>
      <c r="AR277" s="14" t="s">
        <v>164</v>
      </c>
      <c r="AT277" s="14" t="s">
        <v>159</v>
      </c>
      <c r="AU277" s="14" t="s">
        <v>82</v>
      </c>
      <c r="AY277" s="14" t="s">
        <v>157</v>
      </c>
      <c r="BE277" s="178">
        <f>IF(N277="základní",J277,0)</f>
        <v>0</v>
      </c>
      <c r="BF277" s="178">
        <f>IF(N277="snížená",J277,0)</f>
        <v>0</v>
      </c>
      <c r="BG277" s="178">
        <f>IF(N277="zákl. přenesená",J277,0)</f>
        <v>0</v>
      </c>
      <c r="BH277" s="178">
        <f>IF(N277="sníž. přenesená",J277,0)</f>
        <v>0</v>
      </c>
      <c r="BI277" s="178">
        <f>IF(N277="nulová",J277,0)</f>
        <v>0</v>
      </c>
      <c r="BJ277" s="14" t="s">
        <v>78</v>
      </c>
      <c r="BK277" s="178">
        <f>ROUND(I277*H277,2)</f>
        <v>0</v>
      </c>
      <c r="BL277" s="14" t="s">
        <v>164</v>
      </c>
      <c r="BM277" s="14" t="s">
        <v>461</v>
      </c>
    </row>
    <row r="278" spans="2:65" s="1" customFormat="1">
      <c r="B278" s="31"/>
      <c r="C278" s="32"/>
      <c r="D278" s="179" t="s">
        <v>166</v>
      </c>
      <c r="E278" s="32"/>
      <c r="F278" s="180" t="s">
        <v>462</v>
      </c>
      <c r="G278" s="32"/>
      <c r="H278" s="32"/>
      <c r="I278" s="96"/>
      <c r="J278" s="32"/>
      <c r="K278" s="32"/>
      <c r="L278" s="35"/>
      <c r="M278" s="181"/>
      <c r="N278" s="57"/>
      <c r="O278" s="57"/>
      <c r="P278" s="57"/>
      <c r="Q278" s="57"/>
      <c r="R278" s="57"/>
      <c r="S278" s="57"/>
      <c r="T278" s="58"/>
      <c r="AT278" s="14" t="s">
        <v>166</v>
      </c>
      <c r="AU278" s="14" t="s">
        <v>82</v>
      </c>
    </row>
    <row r="279" spans="2:65" s="1" customFormat="1" ht="48.75">
      <c r="B279" s="31"/>
      <c r="C279" s="32"/>
      <c r="D279" s="179" t="s">
        <v>168</v>
      </c>
      <c r="E279" s="32"/>
      <c r="F279" s="182" t="s">
        <v>463</v>
      </c>
      <c r="G279" s="32"/>
      <c r="H279" s="32"/>
      <c r="I279" s="96"/>
      <c r="J279" s="32"/>
      <c r="K279" s="32"/>
      <c r="L279" s="35"/>
      <c r="M279" s="181"/>
      <c r="N279" s="57"/>
      <c r="O279" s="57"/>
      <c r="P279" s="57"/>
      <c r="Q279" s="57"/>
      <c r="R279" s="57"/>
      <c r="S279" s="57"/>
      <c r="T279" s="58"/>
      <c r="AT279" s="14" t="s">
        <v>168</v>
      </c>
      <c r="AU279" s="14" t="s">
        <v>82</v>
      </c>
    </row>
    <row r="280" spans="2:65" s="1" customFormat="1" ht="16.5" customHeight="1">
      <c r="B280" s="31"/>
      <c r="C280" s="167" t="s">
        <v>464</v>
      </c>
      <c r="D280" s="167" t="s">
        <v>159</v>
      </c>
      <c r="E280" s="168" t="s">
        <v>465</v>
      </c>
      <c r="F280" s="169" t="s">
        <v>466</v>
      </c>
      <c r="G280" s="170" t="s">
        <v>212</v>
      </c>
      <c r="H280" s="171">
        <v>1190.45</v>
      </c>
      <c r="I280" s="172"/>
      <c r="J280" s="173">
        <f>ROUND(I280*H280,2)</f>
        <v>0</v>
      </c>
      <c r="K280" s="169" t="s">
        <v>163</v>
      </c>
      <c r="L280" s="35"/>
      <c r="M280" s="174" t="s">
        <v>1</v>
      </c>
      <c r="N280" s="175" t="s">
        <v>44</v>
      </c>
      <c r="O280" s="57"/>
      <c r="P280" s="176">
        <f>O280*H280</f>
        <v>0</v>
      </c>
      <c r="Q280" s="176">
        <v>0</v>
      </c>
      <c r="R280" s="176">
        <f>Q280*H280</f>
        <v>0</v>
      </c>
      <c r="S280" s="176">
        <v>0</v>
      </c>
      <c r="T280" s="177">
        <f>S280*H280</f>
        <v>0</v>
      </c>
      <c r="AR280" s="14" t="s">
        <v>164</v>
      </c>
      <c r="AT280" s="14" t="s">
        <v>159</v>
      </c>
      <c r="AU280" s="14" t="s">
        <v>82</v>
      </c>
      <c r="AY280" s="14" t="s">
        <v>157</v>
      </c>
      <c r="BE280" s="178">
        <f>IF(N280="základní",J280,0)</f>
        <v>0</v>
      </c>
      <c r="BF280" s="178">
        <f>IF(N280="snížená",J280,0)</f>
        <v>0</v>
      </c>
      <c r="BG280" s="178">
        <f>IF(N280="zákl. přenesená",J280,0)</f>
        <v>0</v>
      </c>
      <c r="BH280" s="178">
        <f>IF(N280="sníž. přenesená",J280,0)</f>
        <v>0</v>
      </c>
      <c r="BI280" s="178">
        <f>IF(N280="nulová",J280,0)</f>
        <v>0</v>
      </c>
      <c r="BJ280" s="14" t="s">
        <v>78</v>
      </c>
      <c r="BK280" s="178">
        <f>ROUND(I280*H280,2)</f>
        <v>0</v>
      </c>
      <c r="BL280" s="14" t="s">
        <v>164</v>
      </c>
      <c r="BM280" s="14" t="s">
        <v>467</v>
      </c>
    </row>
    <row r="281" spans="2:65" s="1" customFormat="1">
      <c r="B281" s="31"/>
      <c r="C281" s="32"/>
      <c r="D281" s="179" t="s">
        <v>166</v>
      </c>
      <c r="E281" s="32"/>
      <c r="F281" s="180" t="s">
        <v>468</v>
      </c>
      <c r="G281" s="32"/>
      <c r="H281" s="32"/>
      <c r="I281" s="96"/>
      <c r="J281" s="32"/>
      <c r="K281" s="32"/>
      <c r="L281" s="35"/>
      <c r="M281" s="181"/>
      <c r="N281" s="57"/>
      <c r="O281" s="57"/>
      <c r="P281" s="57"/>
      <c r="Q281" s="57"/>
      <c r="R281" s="57"/>
      <c r="S281" s="57"/>
      <c r="T281" s="58"/>
      <c r="AT281" s="14" t="s">
        <v>166</v>
      </c>
      <c r="AU281" s="14" t="s">
        <v>82</v>
      </c>
    </row>
    <row r="282" spans="2:65" s="1" customFormat="1" ht="48.75">
      <c r="B282" s="31"/>
      <c r="C282" s="32"/>
      <c r="D282" s="179" t="s">
        <v>168</v>
      </c>
      <c r="E282" s="32"/>
      <c r="F282" s="182" t="s">
        <v>463</v>
      </c>
      <c r="G282" s="32"/>
      <c r="H282" s="32"/>
      <c r="I282" s="96"/>
      <c r="J282" s="32"/>
      <c r="K282" s="32"/>
      <c r="L282" s="35"/>
      <c r="M282" s="181"/>
      <c r="N282" s="57"/>
      <c r="O282" s="57"/>
      <c r="P282" s="57"/>
      <c r="Q282" s="57"/>
      <c r="R282" s="57"/>
      <c r="S282" s="57"/>
      <c r="T282" s="58"/>
      <c r="AT282" s="14" t="s">
        <v>168</v>
      </c>
      <c r="AU282" s="14" t="s">
        <v>82</v>
      </c>
    </row>
    <row r="283" spans="2:65" s="11" customFormat="1">
      <c r="B283" s="183"/>
      <c r="C283" s="184"/>
      <c r="D283" s="179" t="s">
        <v>170</v>
      </c>
      <c r="E283" s="185" t="s">
        <v>1</v>
      </c>
      <c r="F283" s="186" t="s">
        <v>469</v>
      </c>
      <c r="G283" s="184"/>
      <c r="H283" s="187">
        <v>1190.45</v>
      </c>
      <c r="I283" s="188"/>
      <c r="J283" s="184"/>
      <c r="K283" s="184"/>
      <c r="L283" s="189"/>
      <c r="M283" s="190"/>
      <c r="N283" s="191"/>
      <c r="O283" s="191"/>
      <c r="P283" s="191"/>
      <c r="Q283" s="191"/>
      <c r="R283" s="191"/>
      <c r="S283" s="191"/>
      <c r="T283" s="192"/>
      <c r="AT283" s="193" t="s">
        <v>170</v>
      </c>
      <c r="AU283" s="193" t="s">
        <v>82</v>
      </c>
      <c r="AV283" s="11" t="s">
        <v>82</v>
      </c>
      <c r="AW283" s="11" t="s">
        <v>34</v>
      </c>
      <c r="AX283" s="11" t="s">
        <v>78</v>
      </c>
      <c r="AY283" s="193" t="s">
        <v>157</v>
      </c>
    </row>
    <row r="284" spans="2:65" s="1" customFormat="1" ht="16.5" customHeight="1">
      <c r="B284" s="31"/>
      <c r="C284" s="194" t="s">
        <v>470</v>
      </c>
      <c r="D284" s="194" t="s">
        <v>209</v>
      </c>
      <c r="E284" s="195" t="s">
        <v>471</v>
      </c>
      <c r="F284" s="196" t="s">
        <v>472</v>
      </c>
      <c r="G284" s="197" t="s">
        <v>212</v>
      </c>
      <c r="H284" s="198">
        <v>120.07</v>
      </c>
      <c r="I284" s="199"/>
      <c r="J284" s="200">
        <f>ROUND(I284*H284,2)</f>
        <v>0</v>
      </c>
      <c r="K284" s="196" t="s">
        <v>163</v>
      </c>
      <c r="L284" s="201"/>
      <c r="M284" s="202" t="s">
        <v>1</v>
      </c>
      <c r="N284" s="203" t="s">
        <v>44</v>
      </c>
      <c r="O284" s="57"/>
      <c r="P284" s="176">
        <f>O284*H284</f>
        <v>0</v>
      </c>
      <c r="Q284" s="176">
        <v>0</v>
      </c>
      <c r="R284" s="176">
        <f>Q284*H284</f>
        <v>0</v>
      </c>
      <c r="S284" s="176">
        <v>0</v>
      </c>
      <c r="T284" s="177">
        <f>S284*H284</f>
        <v>0</v>
      </c>
      <c r="AR284" s="14" t="s">
        <v>208</v>
      </c>
      <c r="AT284" s="14" t="s">
        <v>209</v>
      </c>
      <c r="AU284" s="14" t="s">
        <v>82</v>
      </c>
      <c r="AY284" s="14" t="s">
        <v>157</v>
      </c>
      <c r="BE284" s="178">
        <f>IF(N284="základní",J284,0)</f>
        <v>0</v>
      </c>
      <c r="BF284" s="178">
        <f>IF(N284="snížená",J284,0)</f>
        <v>0</v>
      </c>
      <c r="BG284" s="178">
        <f>IF(N284="zákl. přenesená",J284,0)</f>
        <v>0</v>
      </c>
      <c r="BH284" s="178">
        <f>IF(N284="sníž. přenesená",J284,0)</f>
        <v>0</v>
      </c>
      <c r="BI284" s="178">
        <f>IF(N284="nulová",J284,0)</f>
        <v>0</v>
      </c>
      <c r="BJ284" s="14" t="s">
        <v>78</v>
      </c>
      <c r="BK284" s="178">
        <f>ROUND(I284*H284,2)</f>
        <v>0</v>
      </c>
      <c r="BL284" s="14" t="s">
        <v>164</v>
      </c>
      <c r="BM284" s="14" t="s">
        <v>473</v>
      </c>
    </row>
    <row r="285" spans="2:65" s="1" customFormat="1">
      <c r="B285" s="31"/>
      <c r="C285" s="32"/>
      <c r="D285" s="179" t="s">
        <v>166</v>
      </c>
      <c r="E285" s="32"/>
      <c r="F285" s="180" t="s">
        <v>472</v>
      </c>
      <c r="G285" s="32"/>
      <c r="H285" s="32"/>
      <c r="I285" s="96"/>
      <c r="J285" s="32"/>
      <c r="K285" s="32"/>
      <c r="L285" s="35"/>
      <c r="M285" s="181"/>
      <c r="N285" s="57"/>
      <c r="O285" s="57"/>
      <c r="P285" s="57"/>
      <c r="Q285" s="57"/>
      <c r="R285" s="57"/>
      <c r="S285" s="57"/>
      <c r="T285" s="58"/>
      <c r="AT285" s="14" t="s">
        <v>166</v>
      </c>
      <c r="AU285" s="14" t="s">
        <v>82</v>
      </c>
    </row>
    <row r="286" spans="2:65" s="11" customFormat="1">
      <c r="B286" s="183"/>
      <c r="C286" s="184"/>
      <c r="D286" s="179" t="s">
        <v>170</v>
      </c>
      <c r="E286" s="185" t="s">
        <v>122</v>
      </c>
      <c r="F286" s="186" t="s">
        <v>474</v>
      </c>
      <c r="G286" s="184"/>
      <c r="H286" s="187">
        <v>120.07</v>
      </c>
      <c r="I286" s="188"/>
      <c r="J286" s="184"/>
      <c r="K286" s="184"/>
      <c r="L286" s="189"/>
      <c r="M286" s="190"/>
      <c r="N286" s="191"/>
      <c r="O286" s="191"/>
      <c r="P286" s="191"/>
      <c r="Q286" s="191"/>
      <c r="R286" s="191"/>
      <c r="S286" s="191"/>
      <c r="T286" s="192"/>
      <c r="AT286" s="193" t="s">
        <v>170</v>
      </c>
      <c r="AU286" s="193" t="s">
        <v>82</v>
      </c>
      <c r="AV286" s="11" t="s">
        <v>82</v>
      </c>
      <c r="AW286" s="11" t="s">
        <v>34</v>
      </c>
      <c r="AX286" s="11" t="s">
        <v>78</v>
      </c>
      <c r="AY286" s="193" t="s">
        <v>157</v>
      </c>
    </row>
    <row r="287" spans="2:65" s="1" customFormat="1" ht="16.5" customHeight="1">
      <c r="B287" s="31"/>
      <c r="C287" s="194" t="s">
        <v>475</v>
      </c>
      <c r="D287" s="194" t="s">
        <v>209</v>
      </c>
      <c r="E287" s="195" t="s">
        <v>476</v>
      </c>
      <c r="F287" s="196" t="s">
        <v>477</v>
      </c>
      <c r="G287" s="197" t="s">
        <v>212</v>
      </c>
      <c r="H287" s="198">
        <v>115.117</v>
      </c>
      <c r="I287" s="199"/>
      <c r="J287" s="200">
        <f>ROUND(I287*H287,2)</f>
        <v>0</v>
      </c>
      <c r="K287" s="196" t="s">
        <v>163</v>
      </c>
      <c r="L287" s="201"/>
      <c r="M287" s="202" t="s">
        <v>1</v>
      </c>
      <c r="N287" s="203" t="s">
        <v>44</v>
      </c>
      <c r="O287" s="57"/>
      <c r="P287" s="176">
        <f>O287*H287</f>
        <v>0</v>
      </c>
      <c r="Q287" s="176">
        <v>0</v>
      </c>
      <c r="R287" s="176">
        <f>Q287*H287</f>
        <v>0</v>
      </c>
      <c r="S287" s="176">
        <v>0</v>
      </c>
      <c r="T287" s="177">
        <f>S287*H287</f>
        <v>0</v>
      </c>
      <c r="AR287" s="14" t="s">
        <v>208</v>
      </c>
      <c r="AT287" s="14" t="s">
        <v>209</v>
      </c>
      <c r="AU287" s="14" t="s">
        <v>82</v>
      </c>
      <c r="AY287" s="14" t="s">
        <v>157</v>
      </c>
      <c r="BE287" s="178">
        <f>IF(N287="základní",J287,0)</f>
        <v>0</v>
      </c>
      <c r="BF287" s="178">
        <f>IF(N287="snížená",J287,0)</f>
        <v>0</v>
      </c>
      <c r="BG287" s="178">
        <f>IF(N287="zákl. přenesená",J287,0)</f>
        <v>0</v>
      </c>
      <c r="BH287" s="178">
        <f>IF(N287="sníž. přenesená",J287,0)</f>
        <v>0</v>
      </c>
      <c r="BI287" s="178">
        <f>IF(N287="nulová",J287,0)</f>
        <v>0</v>
      </c>
      <c r="BJ287" s="14" t="s">
        <v>78</v>
      </c>
      <c r="BK287" s="178">
        <f>ROUND(I287*H287,2)</f>
        <v>0</v>
      </c>
      <c r="BL287" s="14" t="s">
        <v>164</v>
      </c>
      <c r="BM287" s="14" t="s">
        <v>478</v>
      </c>
    </row>
    <row r="288" spans="2:65" s="1" customFormat="1">
      <c r="B288" s="31"/>
      <c r="C288" s="32"/>
      <c r="D288" s="179" t="s">
        <v>166</v>
      </c>
      <c r="E288" s="32"/>
      <c r="F288" s="180" t="s">
        <v>477</v>
      </c>
      <c r="G288" s="32"/>
      <c r="H288" s="32"/>
      <c r="I288" s="96"/>
      <c r="J288" s="32"/>
      <c r="K288" s="32"/>
      <c r="L288" s="35"/>
      <c r="M288" s="181"/>
      <c r="N288" s="57"/>
      <c r="O288" s="57"/>
      <c r="P288" s="57"/>
      <c r="Q288" s="57"/>
      <c r="R288" s="57"/>
      <c r="S288" s="57"/>
      <c r="T288" s="58"/>
      <c r="AT288" s="14" t="s">
        <v>166</v>
      </c>
      <c r="AU288" s="14" t="s">
        <v>82</v>
      </c>
    </row>
    <row r="289" spans="2:65" s="11" customFormat="1">
      <c r="B289" s="183"/>
      <c r="C289" s="184"/>
      <c r="D289" s="179" t="s">
        <v>170</v>
      </c>
      <c r="E289" s="185" t="s">
        <v>124</v>
      </c>
      <c r="F289" s="186" t="s">
        <v>479</v>
      </c>
      <c r="G289" s="184"/>
      <c r="H289" s="187">
        <v>115.117</v>
      </c>
      <c r="I289" s="188"/>
      <c r="J289" s="184"/>
      <c r="K289" s="184"/>
      <c r="L289" s="189"/>
      <c r="M289" s="190"/>
      <c r="N289" s="191"/>
      <c r="O289" s="191"/>
      <c r="P289" s="191"/>
      <c r="Q289" s="191"/>
      <c r="R289" s="191"/>
      <c r="S289" s="191"/>
      <c r="T289" s="192"/>
      <c r="AT289" s="193" t="s">
        <v>170</v>
      </c>
      <c r="AU289" s="193" t="s">
        <v>82</v>
      </c>
      <c r="AV289" s="11" t="s">
        <v>82</v>
      </c>
      <c r="AW289" s="11" t="s">
        <v>34</v>
      </c>
      <c r="AX289" s="11" t="s">
        <v>78</v>
      </c>
      <c r="AY289" s="193" t="s">
        <v>157</v>
      </c>
    </row>
    <row r="290" spans="2:65" s="1" customFormat="1" ht="16.5" customHeight="1">
      <c r="B290" s="31"/>
      <c r="C290" s="194" t="s">
        <v>480</v>
      </c>
      <c r="D290" s="194" t="s">
        <v>209</v>
      </c>
      <c r="E290" s="195" t="s">
        <v>481</v>
      </c>
      <c r="F290" s="196" t="s">
        <v>482</v>
      </c>
      <c r="G290" s="197" t="s">
        <v>212</v>
      </c>
      <c r="H290" s="198">
        <v>2.42</v>
      </c>
      <c r="I290" s="199"/>
      <c r="J290" s="200">
        <f>ROUND(I290*H290,2)</f>
        <v>0</v>
      </c>
      <c r="K290" s="196" t="s">
        <v>163</v>
      </c>
      <c r="L290" s="201"/>
      <c r="M290" s="202" t="s">
        <v>1</v>
      </c>
      <c r="N290" s="203" t="s">
        <v>44</v>
      </c>
      <c r="O290" s="57"/>
      <c r="P290" s="176">
        <f>O290*H290</f>
        <v>0</v>
      </c>
      <c r="Q290" s="176">
        <v>0</v>
      </c>
      <c r="R290" s="176">
        <f>Q290*H290</f>
        <v>0</v>
      </c>
      <c r="S290" s="176">
        <v>0</v>
      </c>
      <c r="T290" s="177">
        <f>S290*H290</f>
        <v>0</v>
      </c>
      <c r="AR290" s="14" t="s">
        <v>208</v>
      </c>
      <c r="AT290" s="14" t="s">
        <v>209</v>
      </c>
      <c r="AU290" s="14" t="s">
        <v>82</v>
      </c>
      <c r="AY290" s="14" t="s">
        <v>157</v>
      </c>
      <c r="BE290" s="178">
        <f>IF(N290="základní",J290,0)</f>
        <v>0</v>
      </c>
      <c r="BF290" s="178">
        <f>IF(N290="snížená",J290,0)</f>
        <v>0</v>
      </c>
      <c r="BG290" s="178">
        <f>IF(N290="zákl. přenesená",J290,0)</f>
        <v>0</v>
      </c>
      <c r="BH290" s="178">
        <f>IF(N290="sníž. přenesená",J290,0)</f>
        <v>0</v>
      </c>
      <c r="BI290" s="178">
        <f>IF(N290="nulová",J290,0)</f>
        <v>0</v>
      </c>
      <c r="BJ290" s="14" t="s">
        <v>78</v>
      </c>
      <c r="BK290" s="178">
        <f>ROUND(I290*H290,2)</f>
        <v>0</v>
      </c>
      <c r="BL290" s="14" t="s">
        <v>164</v>
      </c>
      <c r="BM290" s="14" t="s">
        <v>483</v>
      </c>
    </row>
    <row r="291" spans="2:65" s="1" customFormat="1">
      <c r="B291" s="31"/>
      <c r="C291" s="32"/>
      <c r="D291" s="179" t="s">
        <v>166</v>
      </c>
      <c r="E291" s="32"/>
      <c r="F291" s="180" t="s">
        <v>482</v>
      </c>
      <c r="G291" s="32"/>
      <c r="H291" s="32"/>
      <c r="I291" s="96"/>
      <c r="J291" s="32"/>
      <c r="K291" s="32"/>
      <c r="L291" s="35"/>
      <c r="M291" s="181"/>
      <c r="N291" s="57"/>
      <c r="O291" s="57"/>
      <c r="P291" s="57"/>
      <c r="Q291" s="57"/>
      <c r="R291" s="57"/>
      <c r="S291" s="57"/>
      <c r="T291" s="58"/>
      <c r="AT291" s="14" t="s">
        <v>166</v>
      </c>
      <c r="AU291" s="14" t="s">
        <v>82</v>
      </c>
    </row>
    <row r="292" spans="2:65" s="10" customFormat="1" ht="22.9" customHeight="1">
      <c r="B292" s="151"/>
      <c r="C292" s="152"/>
      <c r="D292" s="153" t="s">
        <v>72</v>
      </c>
      <c r="E292" s="165" t="s">
        <v>484</v>
      </c>
      <c r="F292" s="165" t="s">
        <v>485</v>
      </c>
      <c r="G292" s="152"/>
      <c r="H292" s="152"/>
      <c r="I292" s="155"/>
      <c r="J292" s="166">
        <f>BK292</f>
        <v>0</v>
      </c>
      <c r="K292" s="152"/>
      <c r="L292" s="157"/>
      <c r="M292" s="158"/>
      <c r="N292" s="159"/>
      <c r="O292" s="159"/>
      <c r="P292" s="160">
        <f>SUM(P293:P294)</f>
        <v>0</v>
      </c>
      <c r="Q292" s="159"/>
      <c r="R292" s="160">
        <f>SUM(R293:R294)</f>
        <v>0</v>
      </c>
      <c r="S292" s="159"/>
      <c r="T292" s="161">
        <f>SUM(T293:T294)</f>
        <v>0</v>
      </c>
      <c r="AR292" s="162" t="s">
        <v>78</v>
      </c>
      <c r="AT292" s="163" t="s">
        <v>72</v>
      </c>
      <c r="AU292" s="163" t="s">
        <v>78</v>
      </c>
      <c r="AY292" s="162" t="s">
        <v>157</v>
      </c>
      <c r="BK292" s="164">
        <f>SUM(BK293:BK294)</f>
        <v>0</v>
      </c>
    </row>
    <row r="293" spans="2:65" s="1" customFormat="1" ht="16.5" customHeight="1">
      <c r="B293" s="31"/>
      <c r="C293" s="167" t="s">
        <v>486</v>
      </c>
      <c r="D293" s="167" t="s">
        <v>159</v>
      </c>
      <c r="E293" s="168" t="s">
        <v>487</v>
      </c>
      <c r="F293" s="169" t="s">
        <v>488</v>
      </c>
      <c r="G293" s="170" t="s">
        <v>212</v>
      </c>
      <c r="H293" s="171">
        <v>228.501</v>
      </c>
      <c r="I293" s="172"/>
      <c r="J293" s="173">
        <f>ROUND(I293*H293,2)</f>
        <v>0</v>
      </c>
      <c r="K293" s="169" t="s">
        <v>163</v>
      </c>
      <c r="L293" s="35"/>
      <c r="M293" s="174" t="s">
        <v>1</v>
      </c>
      <c r="N293" s="175" t="s">
        <v>44</v>
      </c>
      <c r="O293" s="57"/>
      <c r="P293" s="176">
        <f>O293*H293</f>
        <v>0</v>
      </c>
      <c r="Q293" s="176">
        <v>0</v>
      </c>
      <c r="R293" s="176">
        <f>Q293*H293</f>
        <v>0</v>
      </c>
      <c r="S293" s="176">
        <v>0</v>
      </c>
      <c r="T293" s="177">
        <f>S293*H293</f>
        <v>0</v>
      </c>
      <c r="AR293" s="14" t="s">
        <v>164</v>
      </c>
      <c r="AT293" s="14" t="s">
        <v>159</v>
      </c>
      <c r="AU293" s="14" t="s">
        <v>82</v>
      </c>
      <c r="AY293" s="14" t="s">
        <v>157</v>
      </c>
      <c r="BE293" s="178">
        <f>IF(N293="základní",J293,0)</f>
        <v>0</v>
      </c>
      <c r="BF293" s="178">
        <f>IF(N293="snížená",J293,0)</f>
        <v>0</v>
      </c>
      <c r="BG293" s="178">
        <f>IF(N293="zákl. přenesená",J293,0)</f>
        <v>0</v>
      </c>
      <c r="BH293" s="178">
        <f>IF(N293="sníž. přenesená",J293,0)</f>
        <v>0</v>
      </c>
      <c r="BI293" s="178">
        <f>IF(N293="nulová",J293,0)</f>
        <v>0</v>
      </c>
      <c r="BJ293" s="14" t="s">
        <v>78</v>
      </c>
      <c r="BK293" s="178">
        <f>ROUND(I293*H293,2)</f>
        <v>0</v>
      </c>
      <c r="BL293" s="14" t="s">
        <v>164</v>
      </c>
      <c r="BM293" s="14" t="s">
        <v>489</v>
      </c>
    </row>
    <row r="294" spans="2:65" s="1" customFormat="1">
      <c r="B294" s="31"/>
      <c r="C294" s="32"/>
      <c r="D294" s="179" t="s">
        <v>166</v>
      </c>
      <c r="E294" s="32"/>
      <c r="F294" s="180" t="s">
        <v>490</v>
      </c>
      <c r="G294" s="32"/>
      <c r="H294" s="32"/>
      <c r="I294" s="96"/>
      <c r="J294" s="32"/>
      <c r="K294" s="32"/>
      <c r="L294" s="35"/>
      <c r="M294" s="181"/>
      <c r="N294" s="57"/>
      <c r="O294" s="57"/>
      <c r="P294" s="57"/>
      <c r="Q294" s="57"/>
      <c r="R294" s="57"/>
      <c r="S294" s="57"/>
      <c r="T294" s="58"/>
      <c r="AT294" s="14" t="s">
        <v>166</v>
      </c>
      <c r="AU294" s="14" t="s">
        <v>82</v>
      </c>
    </row>
    <row r="295" spans="2:65" s="10" customFormat="1" ht="25.9" customHeight="1">
      <c r="B295" s="151"/>
      <c r="C295" s="152"/>
      <c r="D295" s="153" t="s">
        <v>72</v>
      </c>
      <c r="E295" s="154" t="s">
        <v>491</v>
      </c>
      <c r="F295" s="154" t="s">
        <v>492</v>
      </c>
      <c r="G295" s="152"/>
      <c r="H295" s="152"/>
      <c r="I295" s="155"/>
      <c r="J295" s="156">
        <f>BK295</f>
        <v>0</v>
      </c>
      <c r="K295" s="152"/>
      <c r="L295" s="157"/>
      <c r="M295" s="158"/>
      <c r="N295" s="159"/>
      <c r="O295" s="159"/>
      <c r="P295" s="160">
        <f>P296+SUM(P297:P300)+P313+P320+P323</f>
        <v>0</v>
      </c>
      <c r="Q295" s="159"/>
      <c r="R295" s="160">
        <f>R296+SUM(R297:R300)+R313+R320+R323</f>
        <v>0</v>
      </c>
      <c r="S295" s="159"/>
      <c r="T295" s="161">
        <f>T296+SUM(T297:T300)+T313+T320+T323</f>
        <v>0</v>
      </c>
      <c r="AR295" s="162" t="s">
        <v>187</v>
      </c>
      <c r="AT295" s="163" t="s">
        <v>72</v>
      </c>
      <c r="AU295" s="163" t="s">
        <v>73</v>
      </c>
      <c r="AY295" s="162" t="s">
        <v>157</v>
      </c>
      <c r="BK295" s="164">
        <f>BK296+SUM(BK297:BK300)+BK313+BK320+BK323</f>
        <v>0</v>
      </c>
    </row>
    <row r="296" spans="2:65" s="1" customFormat="1" ht="16.5" customHeight="1">
      <c r="B296" s="31"/>
      <c r="C296" s="167" t="s">
        <v>493</v>
      </c>
      <c r="D296" s="167" t="s">
        <v>159</v>
      </c>
      <c r="E296" s="168" t="s">
        <v>494</v>
      </c>
      <c r="F296" s="169" t="s">
        <v>495</v>
      </c>
      <c r="G296" s="170" t="s">
        <v>496</v>
      </c>
      <c r="H296" s="171">
        <v>1</v>
      </c>
      <c r="I296" s="172"/>
      <c r="J296" s="173">
        <f>ROUND(I296*H296,2)</f>
        <v>0</v>
      </c>
      <c r="K296" s="169" t="s">
        <v>1</v>
      </c>
      <c r="L296" s="35"/>
      <c r="M296" s="174" t="s">
        <v>1</v>
      </c>
      <c r="N296" s="175" t="s">
        <v>44</v>
      </c>
      <c r="O296" s="57"/>
      <c r="P296" s="176">
        <f>O296*H296</f>
        <v>0</v>
      </c>
      <c r="Q296" s="176">
        <v>0</v>
      </c>
      <c r="R296" s="176">
        <f>Q296*H296</f>
        <v>0</v>
      </c>
      <c r="S296" s="176">
        <v>0</v>
      </c>
      <c r="T296" s="177">
        <f>S296*H296</f>
        <v>0</v>
      </c>
      <c r="AR296" s="14" t="s">
        <v>497</v>
      </c>
      <c r="AT296" s="14" t="s">
        <v>159</v>
      </c>
      <c r="AU296" s="14" t="s">
        <v>78</v>
      </c>
      <c r="AY296" s="14" t="s">
        <v>157</v>
      </c>
      <c r="BE296" s="178">
        <f>IF(N296="základní",J296,0)</f>
        <v>0</v>
      </c>
      <c r="BF296" s="178">
        <f>IF(N296="snížená",J296,0)</f>
        <v>0</v>
      </c>
      <c r="BG296" s="178">
        <f>IF(N296="zákl. přenesená",J296,0)</f>
        <v>0</v>
      </c>
      <c r="BH296" s="178">
        <f>IF(N296="sníž. přenesená",J296,0)</f>
        <v>0</v>
      </c>
      <c r="BI296" s="178">
        <f>IF(N296="nulová",J296,0)</f>
        <v>0</v>
      </c>
      <c r="BJ296" s="14" t="s">
        <v>78</v>
      </c>
      <c r="BK296" s="178">
        <f>ROUND(I296*H296,2)</f>
        <v>0</v>
      </c>
      <c r="BL296" s="14" t="s">
        <v>497</v>
      </c>
      <c r="BM296" s="14" t="s">
        <v>498</v>
      </c>
    </row>
    <row r="297" spans="2:65" s="1" customFormat="1" ht="19.5">
      <c r="B297" s="31"/>
      <c r="C297" s="32"/>
      <c r="D297" s="179" t="s">
        <v>166</v>
      </c>
      <c r="E297" s="32"/>
      <c r="F297" s="180" t="s">
        <v>499</v>
      </c>
      <c r="G297" s="32"/>
      <c r="H297" s="32"/>
      <c r="I297" s="96"/>
      <c r="J297" s="32"/>
      <c r="K297" s="32"/>
      <c r="L297" s="35"/>
      <c r="M297" s="181"/>
      <c r="N297" s="57"/>
      <c r="O297" s="57"/>
      <c r="P297" s="57"/>
      <c r="Q297" s="57"/>
      <c r="R297" s="57"/>
      <c r="S297" s="57"/>
      <c r="T297" s="58"/>
      <c r="AT297" s="14" t="s">
        <v>166</v>
      </c>
      <c r="AU297" s="14" t="s">
        <v>78</v>
      </c>
    </row>
    <row r="298" spans="2:65" s="1" customFormat="1" ht="16.5" customHeight="1">
      <c r="B298" s="31"/>
      <c r="C298" s="167" t="s">
        <v>500</v>
      </c>
      <c r="D298" s="167" t="s">
        <v>159</v>
      </c>
      <c r="E298" s="168" t="s">
        <v>501</v>
      </c>
      <c r="F298" s="169" t="s">
        <v>502</v>
      </c>
      <c r="G298" s="170" t="s">
        <v>503</v>
      </c>
      <c r="H298" s="171">
        <v>2</v>
      </c>
      <c r="I298" s="172"/>
      <c r="J298" s="173">
        <f>ROUND(I298*H298,2)</f>
        <v>0</v>
      </c>
      <c r="K298" s="169" t="s">
        <v>1</v>
      </c>
      <c r="L298" s="35"/>
      <c r="M298" s="174" t="s">
        <v>1</v>
      </c>
      <c r="N298" s="175" t="s">
        <v>44</v>
      </c>
      <c r="O298" s="57"/>
      <c r="P298" s="176">
        <f>O298*H298</f>
        <v>0</v>
      </c>
      <c r="Q298" s="176">
        <v>0</v>
      </c>
      <c r="R298" s="176">
        <f>Q298*H298</f>
        <v>0</v>
      </c>
      <c r="S298" s="176">
        <v>0</v>
      </c>
      <c r="T298" s="177">
        <f>S298*H298</f>
        <v>0</v>
      </c>
      <c r="AR298" s="14" t="s">
        <v>497</v>
      </c>
      <c r="AT298" s="14" t="s">
        <v>159</v>
      </c>
      <c r="AU298" s="14" t="s">
        <v>78</v>
      </c>
      <c r="AY298" s="14" t="s">
        <v>157</v>
      </c>
      <c r="BE298" s="178">
        <f>IF(N298="základní",J298,0)</f>
        <v>0</v>
      </c>
      <c r="BF298" s="178">
        <f>IF(N298="snížená",J298,0)</f>
        <v>0</v>
      </c>
      <c r="BG298" s="178">
        <f>IF(N298="zákl. přenesená",J298,0)</f>
        <v>0</v>
      </c>
      <c r="BH298" s="178">
        <f>IF(N298="sníž. přenesená",J298,0)</f>
        <v>0</v>
      </c>
      <c r="BI298" s="178">
        <f>IF(N298="nulová",J298,0)</f>
        <v>0</v>
      </c>
      <c r="BJ298" s="14" t="s">
        <v>78</v>
      </c>
      <c r="BK298" s="178">
        <f>ROUND(I298*H298,2)</f>
        <v>0</v>
      </c>
      <c r="BL298" s="14" t="s">
        <v>497</v>
      </c>
      <c r="BM298" s="14" t="s">
        <v>504</v>
      </c>
    </row>
    <row r="299" spans="2:65" s="1" customFormat="1">
      <c r="B299" s="31"/>
      <c r="C299" s="32"/>
      <c r="D299" s="179" t="s">
        <v>166</v>
      </c>
      <c r="E299" s="32"/>
      <c r="F299" s="180" t="s">
        <v>502</v>
      </c>
      <c r="G299" s="32"/>
      <c r="H299" s="32"/>
      <c r="I299" s="96"/>
      <c r="J299" s="32"/>
      <c r="K299" s="32"/>
      <c r="L299" s="35"/>
      <c r="M299" s="181"/>
      <c r="N299" s="57"/>
      <c r="O299" s="57"/>
      <c r="P299" s="57"/>
      <c r="Q299" s="57"/>
      <c r="R299" s="57"/>
      <c r="S299" s="57"/>
      <c r="T299" s="58"/>
      <c r="AT299" s="14" t="s">
        <v>166</v>
      </c>
      <c r="AU299" s="14" t="s">
        <v>78</v>
      </c>
    </row>
    <row r="300" spans="2:65" s="10" customFormat="1" ht="22.9" customHeight="1">
      <c r="B300" s="151"/>
      <c r="C300" s="152"/>
      <c r="D300" s="153" t="s">
        <v>72</v>
      </c>
      <c r="E300" s="165" t="s">
        <v>505</v>
      </c>
      <c r="F300" s="165" t="s">
        <v>506</v>
      </c>
      <c r="G300" s="152"/>
      <c r="H300" s="152"/>
      <c r="I300" s="155"/>
      <c r="J300" s="166">
        <f>BK300</f>
        <v>0</v>
      </c>
      <c r="K300" s="152"/>
      <c r="L300" s="157"/>
      <c r="M300" s="158"/>
      <c r="N300" s="159"/>
      <c r="O300" s="159"/>
      <c r="P300" s="160">
        <f>SUM(P301:P312)</f>
        <v>0</v>
      </c>
      <c r="Q300" s="159"/>
      <c r="R300" s="160">
        <f>SUM(R301:R312)</f>
        <v>0</v>
      </c>
      <c r="S300" s="159"/>
      <c r="T300" s="161">
        <f>SUM(T301:T312)</f>
        <v>0</v>
      </c>
      <c r="AR300" s="162" t="s">
        <v>187</v>
      </c>
      <c r="AT300" s="163" t="s">
        <v>72</v>
      </c>
      <c r="AU300" s="163" t="s">
        <v>78</v>
      </c>
      <c r="AY300" s="162" t="s">
        <v>157</v>
      </c>
      <c r="BK300" s="164">
        <f>SUM(BK301:BK312)</f>
        <v>0</v>
      </c>
    </row>
    <row r="301" spans="2:65" s="1" customFormat="1" ht="16.5" customHeight="1">
      <c r="B301" s="31"/>
      <c r="C301" s="167" t="s">
        <v>507</v>
      </c>
      <c r="D301" s="167" t="s">
        <v>159</v>
      </c>
      <c r="E301" s="168" t="s">
        <v>508</v>
      </c>
      <c r="F301" s="169" t="s">
        <v>509</v>
      </c>
      <c r="G301" s="170" t="s">
        <v>510</v>
      </c>
      <c r="H301" s="171">
        <v>1</v>
      </c>
      <c r="I301" s="172"/>
      <c r="J301" s="173">
        <f>ROUND(I301*H301,2)</f>
        <v>0</v>
      </c>
      <c r="K301" s="169" t="s">
        <v>163</v>
      </c>
      <c r="L301" s="35"/>
      <c r="M301" s="174" t="s">
        <v>1</v>
      </c>
      <c r="N301" s="175" t="s">
        <v>44</v>
      </c>
      <c r="O301" s="57"/>
      <c r="P301" s="176">
        <f>O301*H301</f>
        <v>0</v>
      </c>
      <c r="Q301" s="176">
        <v>0</v>
      </c>
      <c r="R301" s="176">
        <f>Q301*H301</f>
        <v>0</v>
      </c>
      <c r="S301" s="176">
        <v>0</v>
      </c>
      <c r="T301" s="177">
        <f>S301*H301</f>
        <v>0</v>
      </c>
      <c r="AR301" s="14" t="s">
        <v>497</v>
      </c>
      <c r="AT301" s="14" t="s">
        <v>159</v>
      </c>
      <c r="AU301" s="14" t="s">
        <v>82</v>
      </c>
      <c r="AY301" s="14" t="s">
        <v>157</v>
      </c>
      <c r="BE301" s="178">
        <f>IF(N301="základní",J301,0)</f>
        <v>0</v>
      </c>
      <c r="BF301" s="178">
        <f>IF(N301="snížená",J301,0)</f>
        <v>0</v>
      </c>
      <c r="BG301" s="178">
        <f>IF(N301="zákl. přenesená",J301,0)</f>
        <v>0</v>
      </c>
      <c r="BH301" s="178">
        <f>IF(N301="sníž. přenesená",J301,0)</f>
        <v>0</v>
      </c>
      <c r="BI301" s="178">
        <f>IF(N301="nulová",J301,0)</f>
        <v>0</v>
      </c>
      <c r="BJ301" s="14" t="s">
        <v>78</v>
      </c>
      <c r="BK301" s="178">
        <f>ROUND(I301*H301,2)</f>
        <v>0</v>
      </c>
      <c r="BL301" s="14" t="s">
        <v>497</v>
      </c>
      <c r="BM301" s="14" t="s">
        <v>511</v>
      </c>
    </row>
    <row r="302" spans="2:65" s="1" customFormat="1">
      <c r="B302" s="31"/>
      <c r="C302" s="32"/>
      <c r="D302" s="179" t="s">
        <v>166</v>
      </c>
      <c r="E302" s="32"/>
      <c r="F302" s="180" t="s">
        <v>509</v>
      </c>
      <c r="G302" s="32"/>
      <c r="H302" s="32"/>
      <c r="I302" s="96"/>
      <c r="J302" s="32"/>
      <c r="K302" s="32"/>
      <c r="L302" s="35"/>
      <c r="M302" s="181"/>
      <c r="N302" s="57"/>
      <c r="O302" s="57"/>
      <c r="P302" s="57"/>
      <c r="Q302" s="57"/>
      <c r="R302" s="57"/>
      <c r="S302" s="57"/>
      <c r="T302" s="58"/>
      <c r="AT302" s="14" t="s">
        <v>166</v>
      </c>
      <c r="AU302" s="14" t="s">
        <v>82</v>
      </c>
    </row>
    <row r="303" spans="2:65" s="1" customFormat="1" ht="16.5" customHeight="1">
      <c r="B303" s="31"/>
      <c r="C303" s="167" t="s">
        <v>512</v>
      </c>
      <c r="D303" s="167" t="s">
        <v>159</v>
      </c>
      <c r="E303" s="168" t="s">
        <v>513</v>
      </c>
      <c r="F303" s="169" t="s">
        <v>514</v>
      </c>
      <c r="G303" s="170" t="s">
        <v>510</v>
      </c>
      <c r="H303" s="171">
        <v>1</v>
      </c>
      <c r="I303" s="172"/>
      <c r="J303" s="173">
        <f>ROUND(I303*H303,2)</f>
        <v>0</v>
      </c>
      <c r="K303" s="169" t="s">
        <v>163</v>
      </c>
      <c r="L303" s="35"/>
      <c r="M303" s="174" t="s">
        <v>1</v>
      </c>
      <c r="N303" s="175" t="s">
        <v>44</v>
      </c>
      <c r="O303" s="57"/>
      <c r="P303" s="176">
        <f>O303*H303</f>
        <v>0</v>
      </c>
      <c r="Q303" s="176">
        <v>0</v>
      </c>
      <c r="R303" s="176">
        <f>Q303*H303</f>
        <v>0</v>
      </c>
      <c r="S303" s="176">
        <v>0</v>
      </c>
      <c r="T303" s="177">
        <f>S303*H303</f>
        <v>0</v>
      </c>
      <c r="AR303" s="14" t="s">
        <v>497</v>
      </c>
      <c r="AT303" s="14" t="s">
        <v>159</v>
      </c>
      <c r="AU303" s="14" t="s">
        <v>82</v>
      </c>
      <c r="AY303" s="14" t="s">
        <v>157</v>
      </c>
      <c r="BE303" s="178">
        <f>IF(N303="základní",J303,0)</f>
        <v>0</v>
      </c>
      <c r="BF303" s="178">
        <f>IF(N303="snížená",J303,0)</f>
        <v>0</v>
      </c>
      <c r="BG303" s="178">
        <f>IF(N303="zákl. přenesená",J303,0)</f>
        <v>0</v>
      </c>
      <c r="BH303" s="178">
        <f>IF(N303="sníž. přenesená",J303,0)</f>
        <v>0</v>
      </c>
      <c r="BI303" s="178">
        <f>IF(N303="nulová",J303,0)</f>
        <v>0</v>
      </c>
      <c r="BJ303" s="14" t="s">
        <v>78</v>
      </c>
      <c r="BK303" s="178">
        <f>ROUND(I303*H303,2)</f>
        <v>0</v>
      </c>
      <c r="BL303" s="14" t="s">
        <v>497</v>
      </c>
      <c r="BM303" s="14" t="s">
        <v>515</v>
      </c>
    </row>
    <row r="304" spans="2:65" s="1" customFormat="1">
      <c r="B304" s="31"/>
      <c r="C304" s="32"/>
      <c r="D304" s="179" t="s">
        <v>166</v>
      </c>
      <c r="E304" s="32"/>
      <c r="F304" s="180" t="s">
        <v>514</v>
      </c>
      <c r="G304" s="32"/>
      <c r="H304" s="32"/>
      <c r="I304" s="96"/>
      <c r="J304" s="32"/>
      <c r="K304" s="32"/>
      <c r="L304" s="35"/>
      <c r="M304" s="181"/>
      <c r="N304" s="57"/>
      <c r="O304" s="57"/>
      <c r="P304" s="57"/>
      <c r="Q304" s="57"/>
      <c r="R304" s="57"/>
      <c r="S304" s="57"/>
      <c r="T304" s="58"/>
      <c r="AT304" s="14" t="s">
        <v>166</v>
      </c>
      <c r="AU304" s="14" t="s">
        <v>82</v>
      </c>
    </row>
    <row r="305" spans="2:65" s="1" customFormat="1" ht="16.5" customHeight="1">
      <c r="B305" s="31"/>
      <c r="C305" s="167" t="s">
        <v>516</v>
      </c>
      <c r="D305" s="167" t="s">
        <v>159</v>
      </c>
      <c r="E305" s="168" t="s">
        <v>517</v>
      </c>
      <c r="F305" s="169" t="s">
        <v>518</v>
      </c>
      <c r="G305" s="170" t="s">
        <v>510</v>
      </c>
      <c r="H305" s="171">
        <v>1</v>
      </c>
      <c r="I305" s="172"/>
      <c r="J305" s="173">
        <f>ROUND(I305*H305,2)</f>
        <v>0</v>
      </c>
      <c r="K305" s="169" t="s">
        <v>163</v>
      </c>
      <c r="L305" s="35"/>
      <c r="M305" s="174" t="s">
        <v>1</v>
      </c>
      <c r="N305" s="175" t="s">
        <v>44</v>
      </c>
      <c r="O305" s="57"/>
      <c r="P305" s="176">
        <f>O305*H305</f>
        <v>0</v>
      </c>
      <c r="Q305" s="176">
        <v>0</v>
      </c>
      <c r="R305" s="176">
        <f>Q305*H305</f>
        <v>0</v>
      </c>
      <c r="S305" s="176">
        <v>0</v>
      </c>
      <c r="T305" s="177">
        <f>S305*H305</f>
        <v>0</v>
      </c>
      <c r="AR305" s="14" t="s">
        <v>497</v>
      </c>
      <c r="AT305" s="14" t="s">
        <v>159</v>
      </c>
      <c r="AU305" s="14" t="s">
        <v>82</v>
      </c>
      <c r="AY305" s="14" t="s">
        <v>157</v>
      </c>
      <c r="BE305" s="178">
        <f>IF(N305="základní",J305,0)</f>
        <v>0</v>
      </c>
      <c r="BF305" s="178">
        <f>IF(N305="snížená",J305,0)</f>
        <v>0</v>
      </c>
      <c r="BG305" s="178">
        <f>IF(N305="zákl. přenesená",J305,0)</f>
        <v>0</v>
      </c>
      <c r="BH305" s="178">
        <f>IF(N305="sníž. přenesená",J305,0)</f>
        <v>0</v>
      </c>
      <c r="BI305" s="178">
        <f>IF(N305="nulová",J305,0)</f>
        <v>0</v>
      </c>
      <c r="BJ305" s="14" t="s">
        <v>78</v>
      </c>
      <c r="BK305" s="178">
        <f>ROUND(I305*H305,2)</f>
        <v>0</v>
      </c>
      <c r="BL305" s="14" t="s">
        <v>497</v>
      </c>
      <c r="BM305" s="14" t="s">
        <v>519</v>
      </c>
    </row>
    <row r="306" spans="2:65" s="1" customFormat="1">
      <c r="B306" s="31"/>
      <c r="C306" s="32"/>
      <c r="D306" s="179" t="s">
        <v>166</v>
      </c>
      <c r="E306" s="32"/>
      <c r="F306" s="180" t="s">
        <v>518</v>
      </c>
      <c r="G306" s="32"/>
      <c r="H306" s="32"/>
      <c r="I306" s="96"/>
      <c r="J306" s="32"/>
      <c r="K306" s="32"/>
      <c r="L306" s="35"/>
      <c r="M306" s="181"/>
      <c r="N306" s="57"/>
      <c r="O306" s="57"/>
      <c r="P306" s="57"/>
      <c r="Q306" s="57"/>
      <c r="R306" s="57"/>
      <c r="S306" s="57"/>
      <c r="T306" s="58"/>
      <c r="AT306" s="14" t="s">
        <v>166</v>
      </c>
      <c r="AU306" s="14" t="s">
        <v>82</v>
      </c>
    </row>
    <row r="307" spans="2:65" s="1" customFormat="1" ht="16.5" customHeight="1">
      <c r="B307" s="31"/>
      <c r="C307" s="167" t="s">
        <v>520</v>
      </c>
      <c r="D307" s="167" t="s">
        <v>159</v>
      </c>
      <c r="E307" s="168" t="s">
        <v>521</v>
      </c>
      <c r="F307" s="169" t="s">
        <v>522</v>
      </c>
      <c r="G307" s="170" t="s">
        <v>496</v>
      </c>
      <c r="H307" s="171">
        <v>1</v>
      </c>
      <c r="I307" s="172"/>
      <c r="J307" s="173">
        <f>ROUND(I307*H307,2)</f>
        <v>0</v>
      </c>
      <c r="K307" s="169" t="s">
        <v>1</v>
      </c>
      <c r="L307" s="35"/>
      <c r="M307" s="174" t="s">
        <v>1</v>
      </c>
      <c r="N307" s="175" t="s">
        <v>44</v>
      </c>
      <c r="O307" s="57"/>
      <c r="P307" s="176">
        <f>O307*H307</f>
        <v>0</v>
      </c>
      <c r="Q307" s="176">
        <v>0</v>
      </c>
      <c r="R307" s="176">
        <f>Q307*H307</f>
        <v>0</v>
      </c>
      <c r="S307" s="176">
        <v>0</v>
      </c>
      <c r="T307" s="177">
        <f>S307*H307</f>
        <v>0</v>
      </c>
      <c r="AR307" s="14" t="s">
        <v>497</v>
      </c>
      <c r="AT307" s="14" t="s">
        <v>159</v>
      </c>
      <c r="AU307" s="14" t="s">
        <v>82</v>
      </c>
      <c r="AY307" s="14" t="s">
        <v>157</v>
      </c>
      <c r="BE307" s="178">
        <f>IF(N307="základní",J307,0)</f>
        <v>0</v>
      </c>
      <c r="BF307" s="178">
        <f>IF(N307="snížená",J307,0)</f>
        <v>0</v>
      </c>
      <c r="BG307" s="178">
        <f>IF(N307="zákl. přenesená",J307,0)</f>
        <v>0</v>
      </c>
      <c r="BH307" s="178">
        <f>IF(N307="sníž. přenesená",J307,0)</f>
        <v>0</v>
      </c>
      <c r="BI307" s="178">
        <f>IF(N307="nulová",J307,0)</f>
        <v>0</v>
      </c>
      <c r="BJ307" s="14" t="s">
        <v>78</v>
      </c>
      <c r="BK307" s="178">
        <f>ROUND(I307*H307,2)</f>
        <v>0</v>
      </c>
      <c r="BL307" s="14" t="s">
        <v>497</v>
      </c>
      <c r="BM307" s="14" t="s">
        <v>523</v>
      </c>
    </row>
    <row r="308" spans="2:65" s="1" customFormat="1" ht="19.5">
      <c r="B308" s="31"/>
      <c r="C308" s="32"/>
      <c r="D308" s="179" t="s">
        <v>166</v>
      </c>
      <c r="E308" s="32"/>
      <c r="F308" s="180" t="s">
        <v>524</v>
      </c>
      <c r="G308" s="32"/>
      <c r="H308" s="32"/>
      <c r="I308" s="96"/>
      <c r="J308" s="32"/>
      <c r="K308" s="32"/>
      <c r="L308" s="35"/>
      <c r="M308" s="181"/>
      <c r="N308" s="57"/>
      <c r="O308" s="57"/>
      <c r="P308" s="57"/>
      <c r="Q308" s="57"/>
      <c r="R308" s="57"/>
      <c r="S308" s="57"/>
      <c r="T308" s="58"/>
      <c r="AT308" s="14" t="s">
        <v>166</v>
      </c>
      <c r="AU308" s="14" t="s">
        <v>82</v>
      </c>
    </row>
    <row r="309" spans="2:65" s="1" customFormat="1" ht="16.5" customHeight="1">
      <c r="B309" s="31"/>
      <c r="C309" s="167" t="s">
        <v>525</v>
      </c>
      <c r="D309" s="167" t="s">
        <v>159</v>
      </c>
      <c r="E309" s="168" t="s">
        <v>526</v>
      </c>
      <c r="F309" s="169" t="s">
        <v>527</v>
      </c>
      <c r="G309" s="170" t="s">
        <v>510</v>
      </c>
      <c r="H309" s="171">
        <v>1</v>
      </c>
      <c r="I309" s="172"/>
      <c r="J309" s="173">
        <f>ROUND(I309*H309,2)</f>
        <v>0</v>
      </c>
      <c r="K309" s="169" t="s">
        <v>163</v>
      </c>
      <c r="L309" s="35"/>
      <c r="M309" s="174" t="s">
        <v>1</v>
      </c>
      <c r="N309" s="175" t="s">
        <v>44</v>
      </c>
      <c r="O309" s="57"/>
      <c r="P309" s="176">
        <f>O309*H309</f>
        <v>0</v>
      </c>
      <c r="Q309" s="176">
        <v>0</v>
      </c>
      <c r="R309" s="176">
        <f>Q309*H309</f>
        <v>0</v>
      </c>
      <c r="S309" s="176">
        <v>0</v>
      </c>
      <c r="T309" s="177">
        <f>S309*H309</f>
        <v>0</v>
      </c>
      <c r="AR309" s="14" t="s">
        <v>497</v>
      </c>
      <c r="AT309" s="14" t="s">
        <v>159</v>
      </c>
      <c r="AU309" s="14" t="s">
        <v>82</v>
      </c>
      <c r="AY309" s="14" t="s">
        <v>157</v>
      </c>
      <c r="BE309" s="178">
        <f>IF(N309="základní",J309,0)</f>
        <v>0</v>
      </c>
      <c r="BF309" s="178">
        <f>IF(N309="snížená",J309,0)</f>
        <v>0</v>
      </c>
      <c r="BG309" s="178">
        <f>IF(N309="zákl. přenesená",J309,0)</f>
        <v>0</v>
      </c>
      <c r="BH309" s="178">
        <f>IF(N309="sníž. přenesená",J309,0)</f>
        <v>0</v>
      </c>
      <c r="BI309" s="178">
        <f>IF(N309="nulová",J309,0)</f>
        <v>0</v>
      </c>
      <c r="BJ309" s="14" t="s">
        <v>78</v>
      </c>
      <c r="BK309" s="178">
        <f>ROUND(I309*H309,2)</f>
        <v>0</v>
      </c>
      <c r="BL309" s="14" t="s">
        <v>497</v>
      </c>
      <c r="BM309" s="14" t="s">
        <v>528</v>
      </c>
    </row>
    <row r="310" spans="2:65" s="1" customFormat="1">
      <c r="B310" s="31"/>
      <c r="C310" s="32"/>
      <c r="D310" s="179" t="s">
        <v>166</v>
      </c>
      <c r="E310" s="32"/>
      <c r="F310" s="180" t="s">
        <v>527</v>
      </c>
      <c r="G310" s="32"/>
      <c r="H310" s="32"/>
      <c r="I310" s="96"/>
      <c r="J310" s="32"/>
      <c r="K310" s="32"/>
      <c r="L310" s="35"/>
      <c r="M310" s="181"/>
      <c r="N310" s="57"/>
      <c r="O310" s="57"/>
      <c r="P310" s="57"/>
      <c r="Q310" s="57"/>
      <c r="R310" s="57"/>
      <c r="S310" s="57"/>
      <c r="T310" s="58"/>
      <c r="AT310" s="14" t="s">
        <v>166</v>
      </c>
      <c r="AU310" s="14" t="s">
        <v>82</v>
      </c>
    </row>
    <row r="311" spans="2:65" s="1" customFormat="1" ht="16.5" customHeight="1">
      <c r="B311" s="31"/>
      <c r="C311" s="167" t="s">
        <v>529</v>
      </c>
      <c r="D311" s="167" t="s">
        <v>159</v>
      </c>
      <c r="E311" s="168" t="s">
        <v>530</v>
      </c>
      <c r="F311" s="169" t="s">
        <v>531</v>
      </c>
      <c r="G311" s="170" t="s">
        <v>510</v>
      </c>
      <c r="H311" s="171">
        <v>1</v>
      </c>
      <c r="I311" s="172"/>
      <c r="J311" s="173">
        <f>ROUND(I311*H311,2)</f>
        <v>0</v>
      </c>
      <c r="K311" s="169" t="s">
        <v>163</v>
      </c>
      <c r="L311" s="35"/>
      <c r="M311" s="174" t="s">
        <v>1</v>
      </c>
      <c r="N311" s="175" t="s">
        <v>44</v>
      </c>
      <c r="O311" s="57"/>
      <c r="P311" s="176">
        <f>O311*H311</f>
        <v>0</v>
      </c>
      <c r="Q311" s="176">
        <v>0</v>
      </c>
      <c r="R311" s="176">
        <f>Q311*H311</f>
        <v>0</v>
      </c>
      <c r="S311" s="176">
        <v>0</v>
      </c>
      <c r="T311" s="177">
        <f>S311*H311</f>
        <v>0</v>
      </c>
      <c r="AR311" s="14" t="s">
        <v>497</v>
      </c>
      <c r="AT311" s="14" t="s">
        <v>159</v>
      </c>
      <c r="AU311" s="14" t="s">
        <v>82</v>
      </c>
      <c r="AY311" s="14" t="s">
        <v>157</v>
      </c>
      <c r="BE311" s="178">
        <f>IF(N311="základní",J311,0)</f>
        <v>0</v>
      </c>
      <c r="BF311" s="178">
        <f>IF(N311="snížená",J311,0)</f>
        <v>0</v>
      </c>
      <c r="BG311" s="178">
        <f>IF(N311="zákl. přenesená",J311,0)</f>
        <v>0</v>
      </c>
      <c r="BH311" s="178">
        <f>IF(N311="sníž. přenesená",J311,0)</f>
        <v>0</v>
      </c>
      <c r="BI311" s="178">
        <f>IF(N311="nulová",J311,0)</f>
        <v>0</v>
      </c>
      <c r="BJ311" s="14" t="s">
        <v>78</v>
      </c>
      <c r="BK311" s="178">
        <f>ROUND(I311*H311,2)</f>
        <v>0</v>
      </c>
      <c r="BL311" s="14" t="s">
        <v>497</v>
      </c>
      <c r="BM311" s="14" t="s">
        <v>532</v>
      </c>
    </row>
    <row r="312" spans="2:65" s="1" customFormat="1">
      <c r="B312" s="31"/>
      <c r="C312" s="32"/>
      <c r="D312" s="179" t="s">
        <v>166</v>
      </c>
      <c r="E312" s="32"/>
      <c r="F312" s="180" t="s">
        <v>531</v>
      </c>
      <c r="G312" s="32"/>
      <c r="H312" s="32"/>
      <c r="I312" s="96"/>
      <c r="J312" s="32"/>
      <c r="K312" s="32"/>
      <c r="L312" s="35"/>
      <c r="M312" s="181"/>
      <c r="N312" s="57"/>
      <c r="O312" s="57"/>
      <c r="P312" s="57"/>
      <c r="Q312" s="57"/>
      <c r="R312" s="57"/>
      <c r="S312" s="57"/>
      <c r="T312" s="58"/>
      <c r="AT312" s="14" t="s">
        <v>166</v>
      </c>
      <c r="AU312" s="14" t="s">
        <v>82</v>
      </c>
    </row>
    <row r="313" spans="2:65" s="10" customFormat="1" ht="22.9" customHeight="1">
      <c r="B313" s="151"/>
      <c r="C313" s="152"/>
      <c r="D313" s="153" t="s">
        <v>72</v>
      </c>
      <c r="E313" s="165" t="s">
        <v>533</v>
      </c>
      <c r="F313" s="165" t="s">
        <v>534</v>
      </c>
      <c r="G313" s="152"/>
      <c r="H313" s="152"/>
      <c r="I313" s="155"/>
      <c r="J313" s="166">
        <f>BK313</f>
        <v>0</v>
      </c>
      <c r="K313" s="152"/>
      <c r="L313" s="157"/>
      <c r="M313" s="158"/>
      <c r="N313" s="159"/>
      <c r="O313" s="159"/>
      <c r="P313" s="160">
        <f>SUM(P314:P319)</f>
        <v>0</v>
      </c>
      <c r="Q313" s="159"/>
      <c r="R313" s="160">
        <f>SUM(R314:R319)</f>
        <v>0</v>
      </c>
      <c r="S313" s="159"/>
      <c r="T313" s="161">
        <f>SUM(T314:T319)</f>
        <v>0</v>
      </c>
      <c r="AR313" s="162" t="s">
        <v>187</v>
      </c>
      <c r="AT313" s="163" t="s">
        <v>72</v>
      </c>
      <c r="AU313" s="163" t="s">
        <v>78</v>
      </c>
      <c r="AY313" s="162" t="s">
        <v>157</v>
      </c>
      <c r="BK313" s="164">
        <f>SUM(BK314:BK319)</f>
        <v>0</v>
      </c>
    </row>
    <row r="314" spans="2:65" s="1" customFormat="1" ht="16.5" customHeight="1">
      <c r="B314" s="31"/>
      <c r="C314" s="167" t="s">
        <v>535</v>
      </c>
      <c r="D314" s="167" t="s">
        <v>159</v>
      </c>
      <c r="E314" s="168" t="s">
        <v>536</v>
      </c>
      <c r="F314" s="169" t="s">
        <v>534</v>
      </c>
      <c r="G314" s="170" t="s">
        <v>510</v>
      </c>
      <c r="H314" s="171">
        <v>1</v>
      </c>
      <c r="I314" s="172"/>
      <c r="J314" s="173">
        <f>ROUND(I314*H314,2)</f>
        <v>0</v>
      </c>
      <c r="K314" s="169" t="s">
        <v>163</v>
      </c>
      <c r="L314" s="35"/>
      <c r="M314" s="174" t="s">
        <v>1</v>
      </c>
      <c r="N314" s="175" t="s">
        <v>44</v>
      </c>
      <c r="O314" s="57"/>
      <c r="P314" s="176">
        <f>O314*H314</f>
        <v>0</v>
      </c>
      <c r="Q314" s="176">
        <v>0</v>
      </c>
      <c r="R314" s="176">
        <f>Q314*H314</f>
        <v>0</v>
      </c>
      <c r="S314" s="176">
        <v>0</v>
      </c>
      <c r="T314" s="177">
        <f>S314*H314</f>
        <v>0</v>
      </c>
      <c r="AR314" s="14" t="s">
        <v>497</v>
      </c>
      <c r="AT314" s="14" t="s">
        <v>159</v>
      </c>
      <c r="AU314" s="14" t="s">
        <v>82</v>
      </c>
      <c r="AY314" s="14" t="s">
        <v>157</v>
      </c>
      <c r="BE314" s="178">
        <f>IF(N314="základní",J314,0)</f>
        <v>0</v>
      </c>
      <c r="BF314" s="178">
        <f>IF(N314="snížená",J314,0)</f>
        <v>0</v>
      </c>
      <c r="BG314" s="178">
        <f>IF(N314="zákl. přenesená",J314,0)</f>
        <v>0</v>
      </c>
      <c r="BH314" s="178">
        <f>IF(N314="sníž. přenesená",J314,0)</f>
        <v>0</v>
      </c>
      <c r="BI314" s="178">
        <f>IF(N314="nulová",J314,0)</f>
        <v>0</v>
      </c>
      <c r="BJ314" s="14" t="s">
        <v>78</v>
      </c>
      <c r="BK314" s="178">
        <f>ROUND(I314*H314,2)</f>
        <v>0</v>
      </c>
      <c r="BL314" s="14" t="s">
        <v>497</v>
      </c>
      <c r="BM314" s="14" t="s">
        <v>537</v>
      </c>
    </row>
    <row r="315" spans="2:65" s="1" customFormat="1">
      <c r="B315" s="31"/>
      <c r="C315" s="32"/>
      <c r="D315" s="179" t="s">
        <v>166</v>
      </c>
      <c r="E315" s="32"/>
      <c r="F315" s="180" t="s">
        <v>534</v>
      </c>
      <c r="G315" s="32"/>
      <c r="H315" s="32"/>
      <c r="I315" s="96"/>
      <c r="J315" s="32"/>
      <c r="K315" s="32"/>
      <c r="L315" s="35"/>
      <c r="M315" s="181"/>
      <c r="N315" s="57"/>
      <c r="O315" s="57"/>
      <c r="P315" s="57"/>
      <c r="Q315" s="57"/>
      <c r="R315" s="57"/>
      <c r="S315" s="57"/>
      <c r="T315" s="58"/>
      <c r="AT315" s="14" t="s">
        <v>166</v>
      </c>
      <c r="AU315" s="14" t="s">
        <v>82</v>
      </c>
    </row>
    <row r="316" spans="2:65" s="1" customFormat="1" ht="16.5" customHeight="1">
      <c r="B316" s="31"/>
      <c r="C316" s="167" t="s">
        <v>538</v>
      </c>
      <c r="D316" s="167" t="s">
        <v>159</v>
      </c>
      <c r="E316" s="168" t="s">
        <v>539</v>
      </c>
      <c r="F316" s="169" t="s">
        <v>540</v>
      </c>
      <c r="G316" s="170" t="s">
        <v>510</v>
      </c>
      <c r="H316" s="171">
        <v>1</v>
      </c>
      <c r="I316" s="172"/>
      <c r="J316" s="173">
        <f>ROUND(I316*H316,2)</f>
        <v>0</v>
      </c>
      <c r="K316" s="169" t="s">
        <v>163</v>
      </c>
      <c r="L316" s="35"/>
      <c r="M316" s="174" t="s">
        <v>1</v>
      </c>
      <c r="N316" s="175" t="s">
        <v>44</v>
      </c>
      <c r="O316" s="57"/>
      <c r="P316" s="176">
        <f>O316*H316</f>
        <v>0</v>
      </c>
      <c r="Q316" s="176">
        <v>0</v>
      </c>
      <c r="R316" s="176">
        <f>Q316*H316</f>
        <v>0</v>
      </c>
      <c r="S316" s="176">
        <v>0</v>
      </c>
      <c r="T316" s="177">
        <f>S316*H316</f>
        <v>0</v>
      </c>
      <c r="AR316" s="14" t="s">
        <v>497</v>
      </c>
      <c r="AT316" s="14" t="s">
        <v>159</v>
      </c>
      <c r="AU316" s="14" t="s">
        <v>82</v>
      </c>
      <c r="AY316" s="14" t="s">
        <v>157</v>
      </c>
      <c r="BE316" s="178">
        <f>IF(N316="základní",J316,0)</f>
        <v>0</v>
      </c>
      <c r="BF316" s="178">
        <f>IF(N316="snížená",J316,0)</f>
        <v>0</v>
      </c>
      <c r="BG316" s="178">
        <f>IF(N316="zákl. přenesená",J316,0)</f>
        <v>0</v>
      </c>
      <c r="BH316" s="178">
        <f>IF(N316="sníž. přenesená",J316,0)</f>
        <v>0</v>
      </c>
      <c r="BI316" s="178">
        <f>IF(N316="nulová",J316,0)</f>
        <v>0</v>
      </c>
      <c r="BJ316" s="14" t="s">
        <v>78</v>
      </c>
      <c r="BK316" s="178">
        <f>ROUND(I316*H316,2)</f>
        <v>0</v>
      </c>
      <c r="BL316" s="14" t="s">
        <v>497</v>
      </c>
      <c r="BM316" s="14" t="s">
        <v>541</v>
      </c>
    </row>
    <row r="317" spans="2:65" s="1" customFormat="1">
      <c r="B317" s="31"/>
      <c r="C317" s="32"/>
      <c r="D317" s="179" t="s">
        <v>166</v>
      </c>
      <c r="E317" s="32"/>
      <c r="F317" s="180" t="s">
        <v>540</v>
      </c>
      <c r="G317" s="32"/>
      <c r="H317" s="32"/>
      <c r="I317" s="96"/>
      <c r="J317" s="32"/>
      <c r="K317" s="32"/>
      <c r="L317" s="35"/>
      <c r="M317" s="181"/>
      <c r="N317" s="57"/>
      <c r="O317" s="57"/>
      <c r="P317" s="57"/>
      <c r="Q317" s="57"/>
      <c r="R317" s="57"/>
      <c r="S317" s="57"/>
      <c r="T317" s="58"/>
      <c r="AT317" s="14" t="s">
        <v>166</v>
      </c>
      <c r="AU317" s="14" t="s">
        <v>82</v>
      </c>
    </row>
    <row r="318" spans="2:65" s="1" customFormat="1" ht="16.5" customHeight="1">
      <c r="B318" s="31"/>
      <c r="C318" s="167" t="s">
        <v>542</v>
      </c>
      <c r="D318" s="167" t="s">
        <v>159</v>
      </c>
      <c r="E318" s="168" t="s">
        <v>543</v>
      </c>
      <c r="F318" s="169" t="s">
        <v>544</v>
      </c>
      <c r="G318" s="170" t="s">
        <v>510</v>
      </c>
      <c r="H318" s="171">
        <v>1</v>
      </c>
      <c r="I318" s="172"/>
      <c r="J318" s="173">
        <f>ROUND(I318*H318,2)</f>
        <v>0</v>
      </c>
      <c r="K318" s="169" t="s">
        <v>163</v>
      </c>
      <c r="L318" s="35"/>
      <c r="M318" s="174" t="s">
        <v>1</v>
      </c>
      <c r="N318" s="175" t="s">
        <v>44</v>
      </c>
      <c r="O318" s="57"/>
      <c r="P318" s="176">
        <f>O318*H318</f>
        <v>0</v>
      </c>
      <c r="Q318" s="176">
        <v>0</v>
      </c>
      <c r="R318" s="176">
        <f>Q318*H318</f>
        <v>0</v>
      </c>
      <c r="S318" s="176">
        <v>0</v>
      </c>
      <c r="T318" s="177">
        <f>S318*H318</f>
        <v>0</v>
      </c>
      <c r="AR318" s="14" t="s">
        <v>497</v>
      </c>
      <c r="AT318" s="14" t="s">
        <v>159</v>
      </c>
      <c r="AU318" s="14" t="s">
        <v>82</v>
      </c>
      <c r="AY318" s="14" t="s">
        <v>157</v>
      </c>
      <c r="BE318" s="178">
        <f>IF(N318="základní",J318,0)</f>
        <v>0</v>
      </c>
      <c r="BF318" s="178">
        <f>IF(N318="snížená",J318,0)</f>
        <v>0</v>
      </c>
      <c r="BG318" s="178">
        <f>IF(N318="zákl. přenesená",J318,0)</f>
        <v>0</v>
      </c>
      <c r="BH318" s="178">
        <f>IF(N318="sníž. přenesená",J318,0)</f>
        <v>0</v>
      </c>
      <c r="BI318" s="178">
        <f>IF(N318="nulová",J318,0)</f>
        <v>0</v>
      </c>
      <c r="BJ318" s="14" t="s">
        <v>78</v>
      </c>
      <c r="BK318" s="178">
        <f>ROUND(I318*H318,2)</f>
        <v>0</v>
      </c>
      <c r="BL318" s="14" t="s">
        <v>497</v>
      </c>
      <c r="BM318" s="14" t="s">
        <v>545</v>
      </c>
    </row>
    <row r="319" spans="2:65" s="1" customFormat="1">
      <c r="B319" s="31"/>
      <c r="C319" s="32"/>
      <c r="D319" s="179" t="s">
        <v>166</v>
      </c>
      <c r="E319" s="32"/>
      <c r="F319" s="180" t="s">
        <v>544</v>
      </c>
      <c r="G319" s="32"/>
      <c r="H319" s="32"/>
      <c r="I319" s="96"/>
      <c r="J319" s="32"/>
      <c r="K319" s="32"/>
      <c r="L319" s="35"/>
      <c r="M319" s="181"/>
      <c r="N319" s="57"/>
      <c r="O319" s="57"/>
      <c r="P319" s="57"/>
      <c r="Q319" s="57"/>
      <c r="R319" s="57"/>
      <c r="S319" s="57"/>
      <c r="T319" s="58"/>
      <c r="AT319" s="14" t="s">
        <v>166</v>
      </c>
      <c r="AU319" s="14" t="s">
        <v>82</v>
      </c>
    </row>
    <row r="320" spans="2:65" s="10" customFormat="1" ht="22.9" customHeight="1">
      <c r="B320" s="151"/>
      <c r="C320" s="152"/>
      <c r="D320" s="153" t="s">
        <v>72</v>
      </c>
      <c r="E320" s="165" t="s">
        <v>546</v>
      </c>
      <c r="F320" s="165" t="s">
        <v>547</v>
      </c>
      <c r="G320" s="152"/>
      <c r="H320" s="152"/>
      <c r="I320" s="155"/>
      <c r="J320" s="166">
        <f>BK320</f>
        <v>0</v>
      </c>
      <c r="K320" s="152"/>
      <c r="L320" s="157"/>
      <c r="M320" s="158"/>
      <c r="N320" s="159"/>
      <c r="O320" s="159"/>
      <c r="P320" s="160">
        <f>SUM(P321:P322)</f>
        <v>0</v>
      </c>
      <c r="Q320" s="159"/>
      <c r="R320" s="160">
        <f>SUM(R321:R322)</f>
        <v>0</v>
      </c>
      <c r="S320" s="159"/>
      <c r="T320" s="161">
        <f>SUM(T321:T322)</f>
        <v>0</v>
      </c>
      <c r="AR320" s="162" t="s">
        <v>187</v>
      </c>
      <c r="AT320" s="163" t="s">
        <v>72</v>
      </c>
      <c r="AU320" s="163" t="s">
        <v>78</v>
      </c>
      <c r="AY320" s="162" t="s">
        <v>157</v>
      </c>
      <c r="BK320" s="164">
        <f>SUM(BK321:BK322)</f>
        <v>0</v>
      </c>
    </row>
    <row r="321" spans="2:65" s="1" customFormat="1" ht="16.5" customHeight="1">
      <c r="B321" s="31"/>
      <c r="C321" s="167" t="s">
        <v>548</v>
      </c>
      <c r="D321" s="167" t="s">
        <v>159</v>
      </c>
      <c r="E321" s="168" t="s">
        <v>549</v>
      </c>
      <c r="F321" s="169" t="s">
        <v>550</v>
      </c>
      <c r="G321" s="170" t="s">
        <v>551</v>
      </c>
      <c r="H321" s="171">
        <v>2</v>
      </c>
      <c r="I321" s="172"/>
      <c r="J321" s="173">
        <f>ROUND(I321*H321,2)</f>
        <v>0</v>
      </c>
      <c r="K321" s="169" t="s">
        <v>1</v>
      </c>
      <c r="L321" s="35"/>
      <c r="M321" s="174" t="s">
        <v>1</v>
      </c>
      <c r="N321" s="175" t="s">
        <v>44</v>
      </c>
      <c r="O321" s="57"/>
      <c r="P321" s="176">
        <f>O321*H321</f>
        <v>0</v>
      </c>
      <c r="Q321" s="176">
        <v>0</v>
      </c>
      <c r="R321" s="176">
        <f>Q321*H321</f>
        <v>0</v>
      </c>
      <c r="S321" s="176">
        <v>0</v>
      </c>
      <c r="T321" s="177">
        <f>S321*H321</f>
        <v>0</v>
      </c>
      <c r="AR321" s="14" t="s">
        <v>497</v>
      </c>
      <c r="AT321" s="14" t="s">
        <v>159</v>
      </c>
      <c r="AU321" s="14" t="s">
        <v>82</v>
      </c>
      <c r="AY321" s="14" t="s">
        <v>157</v>
      </c>
      <c r="BE321" s="178">
        <f>IF(N321="základní",J321,0)</f>
        <v>0</v>
      </c>
      <c r="BF321" s="178">
        <f>IF(N321="snížená",J321,0)</f>
        <v>0</v>
      </c>
      <c r="BG321" s="178">
        <f>IF(N321="zákl. přenesená",J321,0)</f>
        <v>0</v>
      </c>
      <c r="BH321" s="178">
        <f>IF(N321="sníž. přenesená",J321,0)</f>
        <v>0</v>
      </c>
      <c r="BI321" s="178">
        <f>IF(N321="nulová",J321,0)</f>
        <v>0</v>
      </c>
      <c r="BJ321" s="14" t="s">
        <v>78</v>
      </c>
      <c r="BK321" s="178">
        <f>ROUND(I321*H321,2)</f>
        <v>0</v>
      </c>
      <c r="BL321" s="14" t="s">
        <v>497</v>
      </c>
      <c r="BM321" s="14" t="s">
        <v>552</v>
      </c>
    </row>
    <row r="322" spans="2:65" s="1" customFormat="1">
      <c r="B322" s="31"/>
      <c r="C322" s="32"/>
      <c r="D322" s="179" t="s">
        <v>166</v>
      </c>
      <c r="E322" s="32"/>
      <c r="F322" s="180" t="s">
        <v>553</v>
      </c>
      <c r="G322" s="32"/>
      <c r="H322" s="32"/>
      <c r="I322" s="96"/>
      <c r="J322" s="32"/>
      <c r="K322" s="32"/>
      <c r="L322" s="35"/>
      <c r="M322" s="181"/>
      <c r="N322" s="57"/>
      <c r="O322" s="57"/>
      <c r="P322" s="57"/>
      <c r="Q322" s="57"/>
      <c r="R322" s="57"/>
      <c r="S322" s="57"/>
      <c r="T322" s="58"/>
      <c r="AT322" s="14" t="s">
        <v>166</v>
      </c>
      <c r="AU322" s="14" t="s">
        <v>82</v>
      </c>
    </row>
    <row r="323" spans="2:65" s="10" customFormat="1" ht="22.9" customHeight="1">
      <c r="B323" s="151"/>
      <c r="C323" s="152"/>
      <c r="D323" s="153" t="s">
        <v>72</v>
      </c>
      <c r="E323" s="165" t="s">
        <v>554</v>
      </c>
      <c r="F323" s="165" t="s">
        <v>555</v>
      </c>
      <c r="G323" s="152"/>
      <c r="H323" s="152"/>
      <c r="I323" s="155"/>
      <c r="J323" s="166">
        <f>BK323</f>
        <v>0</v>
      </c>
      <c r="K323" s="152"/>
      <c r="L323" s="157"/>
      <c r="M323" s="158"/>
      <c r="N323" s="159"/>
      <c r="O323" s="159"/>
      <c r="P323" s="160">
        <f>SUM(P324:P325)</f>
        <v>0</v>
      </c>
      <c r="Q323" s="159"/>
      <c r="R323" s="160">
        <f>SUM(R324:R325)</f>
        <v>0</v>
      </c>
      <c r="S323" s="159"/>
      <c r="T323" s="161">
        <f>SUM(T324:T325)</f>
        <v>0</v>
      </c>
      <c r="AR323" s="162" t="s">
        <v>187</v>
      </c>
      <c r="AT323" s="163" t="s">
        <v>72</v>
      </c>
      <c r="AU323" s="163" t="s">
        <v>78</v>
      </c>
      <c r="AY323" s="162" t="s">
        <v>157</v>
      </c>
      <c r="BK323" s="164">
        <f>SUM(BK324:BK325)</f>
        <v>0</v>
      </c>
    </row>
    <row r="324" spans="2:65" s="1" customFormat="1" ht="16.5" customHeight="1">
      <c r="B324" s="31"/>
      <c r="C324" s="167" t="s">
        <v>556</v>
      </c>
      <c r="D324" s="167" t="s">
        <v>159</v>
      </c>
      <c r="E324" s="168" t="s">
        <v>557</v>
      </c>
      <c r="F324" s="169" t="s">
        <v>558</v>
      </c>
      <c r="G324" s="170" t="s">
        <v>551</v>
      </c>
      <c r="H324" s="171">
        <v>2</v>
      </c>
      <c r="I324" s="172"/>
      <c r="J324" s="173">
        <f>ROUND(I324*H324,2)</f>
        <v>0</v>
      </c>
      <c r="K324" s="169" t="s">
        <v>1</v>
      </c>
      <c r="L324" s="35"/>
      <c r="M324" s="174" t="s">
        <v>1</v>
      </c>
      <c r="N324" s="175" t="s">
        <v>44</v>
      </c>
      <c r="O324" s="57"/>
      <c r="P324" s="176">
        <f>O324*H324</f>
        <v>0</v>
      </c>
      <c r="Q324" s="176">
        <v>0</v>
      </c>
      <c r="R324" s="176">
        <f>Q324*H324</f>
        <v>0</v>
      </c>
      <c r="S324" s="176">
        <v>0</v>
      </c>
      <c r="T324" s="177">
        <f>S324*H324</f>
        <v>0</v>
      </c>
      <c r="AR324" s="14" t="s">
        <v>497</v>
      </c>
      <c r="AT324" s="14" t="s">
        <v>159</v>
      </c>
      <c r="AU324" s="14" t="s">
        <v>82</v>
      </c>
      <c r="AY324" s="14" t="s">
        <v>157</v>
      </c>
      <c r="BE324" s="178">
        <f>IF(N324="základní",J324,0)</f>
        <v>0</v>
      </c>
      <c r="BF324" s="178">
        <f>IF(N324="snížená",J324,0)</f>
        <v>0</v>
      </c>
      <c r="BG324" s="178">
        <f>IF(N324="zákl. přenesená",J324,0)</f>
        <v>0</v>
      </c>
      <c r="BH324" s="178">
        <f>IF(N324="sníž. přenesená",J324,0)</f>
        <v>0</v>
      </c>
      <c r="BI324" s="178">
        <f>IF(N324="nulová",J324,0)</f>
        <v>0</v>
      </c>
      <c r="BJ324" s="14" t="s">
        <v>78</v>
      </c>
      <c r="BK324" s="178">
        <f>ROUND(I324*H324,2)</f>
        <v>0</v>
      </c>
      <c r="BL324" s="14" t="s">
        <v>497</v>
      </c>
      <c r="BM324" s="14" t="s">
        <v>559</v>
      </c>
    </row>
    <row r="325" spans="2:65" s="1" customFormat="1">
      <c r="B325" s="31"/>
      <c r="C325" s="32"/>
      <c r="D325" s="179" t="s">
        <v>166</v>
      </c>
      <c r="E325" s="32"/>
      <c r="F325" s="180" t="s">
        <v>560</v>
      </c>
      <c r="G325" s="32"/>
      <c r="H325" s="32"/>
      <c r="I325" s="96"/>
      <c r="J325" s="32"/>
      <c r="K325" s="32"/>
      <c r="L325" s="35"/>
      <c r="M325" s="215"/>
      <c r="N325" s="216"/>
      <c r="O325" s="216"/>
      <c r="P325" s="216"/>
      <c r="Q325" s="216"/>
      <c r="R325" s="216"/>
      <c r="S325" s="216"/>
      <c r="T325" s="217"/>
      <c r="AT325" s="14" t="s">
        <v>166</v>
      </c>
      <c r="AU325" s="14" t="s">
        <v>82</v>
      </c>
    </row>
    <row r="326" spans="2:65" s="1" customFormat="1" ht="6.95" customHeight="1">
      <c r="B326" s="43"/>
      <c r="C326" s="44"/>
      <c r="D326" s="44"/>
      <c r="E326" s="44"/>
      <c r="F326" s="44"/>
      <c r="G326" s="44"/>
      <c r="H326" s="44"/>
      <c r="I326" s="118"/>
      <c r="J326" s="44"/>
      <c r="K326" s="44"/>
      <c r="L326" s="35"/>
    </row>
  </sheetData>
  <sheetProtection algorithmName="SHA-512" hashValue="IqkMjRsH3OiF4R7xZhIDg3zhpAk5lSrirrfSjs0J5Bs2GECKGb0V6CtfxzKMoLuaMl0cdp7UJxHcC6dkH8UzFQ==" saltValue="qNLMmfacdgWn2YKsApeTyXk0qPWokHHKk9eDHzvv6RkzP0MICaV4eb8+u2ZnOQ0Tsf2g0kD6Q3yOiXQ3j9nrYg==" spinCount="100000" sheet="1" objects="1" scenarios="1" formatColumns="0" formatRows="0" autoFilter="0"/>
  <autoFilter ref="C83:K325"/>
  <mergeCells count="6">
    <mergeCell ref="E76:H76"/>
    <mergeCell ref="L2:V2"/>
    <mergeCell ref="E7:H7"/>
    <mergeCell ref="E16:H16"/>
    <mergeCell ref="E25:H25"/>
    <mergeCell ref="E46:H46"/>
  </mergeCells>
  <pageMargins left="0.39374999999999999" right="0.39374999999999999" top="0.39374999999999999" bottom="0.39374999999999999" header="0" footer="0"/>
  <pageSetup paperSize="9" scale="87" fitToHeight="100" orientation="landscape" blackAndWhite="1" r:id="rId1"/>
  <headerFooter>
    <oddFooter>&amp;CStrana &amp;P z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4</vt:i4>
      </vt:variant>
    </vt:vector>
  </HeadingPairs>
  <TitlesOfParts>
    <vt:vector size="6" baseType="lpstr">
      <vt:lpstr>Rekapitulace stavby</vt:lpstr>
      <vt:lpstr>1087_UB_04_Skrlo - Uhersk...</vt:lpstr>
      <vt:lpstr>'1087_UB_04_Skrlo - Uhersk...'!Názvy_tisku</vt:lpstr>
      <vt:lpstr>'Rekapitulace stavby'!Názvy_tisku</vt:lpstr>
      <vt:lpstr>'1087_UB_04_Skrlo - Uhersk...'!Oblast_tisku</vt:lpstr>
      <vt:lpstr>'Rekapitulace stavby'!Oblast_tisku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KUNCIK\JARA</dc:creator>
  <cp:lastModifiedBy>Podolan Petr</cp:lastModifiedBy>
  <cp:lastPrinted>2019-03-07T06:29:09Z</cp:lastPrinted>
  <dcterms:created xsi:type="dcterms:W3CDTF">2019-02-27T16:21:51Z</dcterms:created>
  <dcterms:modified xsi:type="dcterms:W3CDTF">2019-03-07T06:38:00Z</dcterms:modified>
</cp:coreProperties>
</file>